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anna.DESKTOP-HPVOH7O\Desktop\IDPAC\2022\Control Interno Contable 2021\INFORME\"/>
    </mc:Choice>
  </mc:AlternateContent>
  <bookViews>
    <workbookView xWindow="0" yWindow="0" windowWidth="20490" windowHeight="7620" firstSheet="3" activeTab="3"/>
  </bookViews>
  <sheets>
    <sheet name="Hoja1" sheetId="1" state="hidden" r:id="rId1"/>
    <sheet name="Hoja2" sheetId="2" state="hidden" r:id="rId2"/>
    <sheet name="CON CAMBIOS 1" sheetId="5" state="hidden" r:id="rId3"/>
    <sheet name="MATRIZINFORMECUANTITATIVOSCIC" sheetId="8" r:id="rId4"/>
    <sheet name="Hoja6" sheetId="11" r:id="rId5"/>
    <sheet name="Hoja3" sheetId="7" state="hidden" r:id="rId6"/>
    <sheet name="Hoja4" sheetId="9" r:id="rId7"/>
    <sheet name="Hoja5" sheetId="10" r:id="rId8"/>
  </sheets>
  <definedNames>
    <definedName name="_xlnm._FilterDatabase" localSheetId="2" hidden="1">'CON CAMBIOS 1'!$A$41:$D$109</definedName>
    <definedName name="_xlnm._FilterDatabase" localSheetId="3" hidden="1">MATRIZINFORMECUANTITATIVOSCIC!$A$6:$I$125</definedName>
    <definedName name="_xlnm.Print_Area" localSheetId="3">MATRIZINFORMECUANTITATIVOSCIC!$A$1:$G$145</definedName>
    <definedName name="No_se_aplica">Hoja1!$C$13</definedName>
    <definedName name="Si">Hoja1!$C$13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1" l="1"/>
  <c r="B3" i="10" l="1"/>
  <c r="B10" i="10"/>
  <c r="D10" i="10" s="1"/>
  <c r="A7" i="10"/>
  <c r="A8" i="10" s="1"/>
  <c r="C3" i="10"/>
  <c r="F124" i="8" l="1"/>
  <c r="F123" i="8"/>
  <c r="F122" i="8"/>
  <c r="F121" i="8"/>
  <c r="F120" i="8"/>
  <c r="F119" i="8"/>
  <c r="F118" i="8"/>
  <c r="F117" i="8"/>
  <c r="F116" i="8"/>
  <c r="F115" i="8"/>
  <c r="F114" i="8"/>
  <c r="F113" i="8"/>
  <c r="F110" i="8"/>
  <c r="F109" i="8"/>
  <c r="F108" i="8"/>
  <c r="F105" i="8"/>
  <c r="F104" i="8"/>
  <c r="F103" i="8"/>
  <c r="F102" i="8"/>
  <c r="F101" i="8"/>
  <c r="F100" i="8"/>
  <c r="F99" i="8"/>
  <c r="F98" i="8"/>
  <c r="F97" i="8"/>
  <c r="F96" i="8"/>
  <c r="F95" i="8"/>
  <c r="F94" i="8"/>
  <c r="F93" i="8"/>
  <c r="F92" i="8"/>
  <c r="F91" i="8"/>
  <c r="F90" i="8"/>
  <c r="F88" i="8"/>
  <c r="F87" i="8"/>
  <c r="F86" i="8"/>
  <c r="F85" i="8"/>
  <c r="F84" i="8"/>
  <c r="F83" i="8"/>
  <c r="F82" i="8"/>
  <c r="F81" i="8"/>
  <c r="F80" i="8"/>
  <c r="F79" i="8"/>
  <c r="F77" i="8"/>
  <c r="F76" i="8"/>
  <c r="F75" i="8"/>
  <c r="F73" i="8"/>
  <c r="F72" i="8"/>
  <c r="F71" i="8"/>
  <c r="F70" i="8"/>
  <c r="F69" i="8"/>
  <c r="F68" i="8"/>
  <c r="F67" i="8"/>
  <c r="F66" i="8"/>
  <c r="F65" i="8"/>
  <c r="F64" i="8"/>
  <c r="F63" i="8"/>
  <c r="F62" i="8"/>
  <c r="F61" i="8"/>
  <c r="F60" i="8"/>
  <c r="F59" i="8"/>
  <c r="F57" i="8"/>
  <c r="F56" i="8"/>
  <c r="F55" i="8"/>
  <c r="F54" i="8"/>
  <c r="F52" i="8"/>
  <c r="F51" i="8"/>
  <c r="F50" i="8"/>
  <c r="F49" i="8"/>
  <c r="F48" i="8"/>
  <c r="F47" i="8"/>
  <c r="F46" i="8"/>
  <c r="F45"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1" i="8"/>
  <c r="F10" i="8"/>
  <c r="F9" i="8"/>
  <c r="F8" i="8"/>
  <c r="D114" i="8"/>
  <c r="D121" i="8"/>
  <c r="D105" i="8"/>
  <c r="D104" i="8"/>
  <c r="D103" i="8"/>
  <c r="D102" i="8"/>
  <c r="D101" i="8"/>
  <c r="D96" i="8"/>
  <c r="D88" i="8"/>
  <c r="D87" i="8"/>
  <c r="D86" i="8"/>
  <c r="D85" i="8"/>
  <c r="D84" i="8"/>
  <c r="D52" i="8"/>
  <c r="D57" i="8"/>
  <c r="D55" i="8"/>
  <c r="D82" i="8"/>
  <c r="D81" i="8"/>
  <c r="D80" i="8"/>
  <c r="D41" i="8"/>
  <c r="D40" i="8"/>
  <c r="G40" i="8" s="1"/>
  <c r="D39" i="8"/>
  <c r="D18" i="8"/>
  <c r="G18" i="8" s="1"/>
  <c r="D19" i="8"/>
  <c r="D17" i="8"/>
  <c r="D124" i="8"/>
  <c r="D123" i="8"/>
  <c r="D110" i="8"/>
  <c r="D109" i="8"/>
  <c r="D99" i="8"/>
  <c r="D98" i="8"/>
  <c r="D77" i="8"/>
  <c r="D76" i="8"/>
  <c r="D73" i="8"/>
  <c r="D72" i="8"/>
  <c r="D70" i="8"/>
  <c r="D69" i="8"/>
  <c r="D67" i="8"/>
  <c r="D66" i="8"/>
  <c r="D64" i="8"/>
  <c r="D63" i="8"/>
  <c r="D61" i="8"/>
  <c r="D60" i="8"/>
  <c r="D50" i="8"/>
  <c r="D49" i="8"/>
  <c r="D47" i="8"/>
  <c r="D46" i="8"/>
  <c r="D37" i="8"/>
  <c r="D36" i="8"/>
  <c r="D34" i="8"/>
  <c r="D33" i="8"/>
  <c r="D31" i="8"/>
  <c r="D30" i="8"/>
  <c r="D28" i="8"/>
  <c r="D27" i="8"/>
  <c r="D25" i="8"/>
  <c r="D24" i="8"/>
  <c r="D22" i="8"/>
  <c r="D21" i="8"/>
  <c r="D15" i="8"/>
  <c r="D14" i="8"/>
  <c r="F7" i="8"/>
  <c r="D119" i="8"/>
  <c r="D118" i="8"/>
  <c r="D117" i="8"/>
  <c r="D116" i="8"/>
  <c r="D94" i="8"/>
  <c r="D93" i="8"/>
  <c r="D92" i="8"/>
  <c r="D91" i="8"/>
  <c r="D9" i="8"/>
  <c r="D10" i="8"/>
  <c r="D11" i="8"/>
  <c r="D8" i="8"/>
  <c r="D122" i="8"/>
  <c r="D120" i="8"/>
  <c r="D115" i="8"/>
  <c r="D113" i="8"/>
  <c r="D108" i="8"/>
  <c r="D100" i="8"/>
  <c r="D97" i="8"/>
  <c r="D95" i="8"/>
  <c r="D90" i="8"/>
  <c r="D83" i="8"/>
  <c r="D79" i="8"/>
  <c r="D75" i="8"/>
  <c r="D71" i="8"/>
  <c r="D68" i="8"/>
  <c r="D65" i="8"/>
  <c r="D62" i="8"/>
  <c r="D59" i="8"/>
  <c r="D56" i="8"/>
  <c r="D54" i="8"/>
  <c r="D51" i="8"/>
  <c r="D48" i="8"/>
  <c r="D45" i="8"/>
  <c r="D38" i="8"/>
  <c r="D35" i="8"/>
  <c r="D32" i="8"/>
  <c r="D29" i="8"/>
  <c r="D26" i="8"/>
  <c r="D23" i="8"/>
  <c r="D20" i="8"/>
  <c r="D16" i="8"/>
  <c r="G16" i="8" s="1"/>
  <c r="D13" i="8"/>
  <c r="D7" i="8"/>
  <c r="I4" i="9"/>
  <c r="I5" i="9"/>
  <c r="I3" i="9"/>
  <c r="F130" i="5"/>
  <c r="F129" i="5"/>
  <c r="F125" i="5"/>
  <c r="F124" i="5"/>
  <c r="F123" i="5"/>
  <c r="F122" i="5"/>
  <c r="F115" i="5"/>
  <c r="F114" i="5"/>
  <c r="F101" i="5"/>
  <c r="F100" i="5"/>
  <c r="F95" i="5"/>
  <c r="F94" i="5"/>
  <c r="F93" i="5"/>
  <c r="F90" i="5"/>
  <c r="F89" i="5"/>
  <c r="F88" i="5"/>
  <c r="F87" i="5"/>
  <c r="F86" i="5"/>
  <c r="F84" i="5"/>
  <c r="F83" i="5"/>
  <c r="F82" i="5"/>
  <c r="F80" i="5"/>
  <c r="F78" i="5"/>
  <c r="F77" i="5"/>
  <c r="F76" i="5"/>
  <c r="F74" i="5"/>
  <c r="F73" i="5"/>
  <c r="F71" i="5"/>
  <c r="F70" i="5"/>
  <c r="F68" i="5"/>
  <c r="F67" i="5"/>
  <c r="F65" i="5"/>
  <c r="F64" i="5"/>
  <c r="F62" i="5"/>
  <c r="F61" i="5"/>
  <c r="F53" i="5"/>
  <c r="F52" i="5"/>
  <c r="F50" i="5"/>
  <c r="F49" i="5"/>
  <c r="F46" i="5"/>
  <c r="F45" i="5"/>
  <c r="G45" i="5"/>
  <c r="G46" i="5"/>
  <c r="G48" i="5"/>
  <c r="H48" i="5" s="1"/>
  <c r="G49" i="5"/>
  <c r="G50" i="5"/>
  <c r="H50" i="5" s="1"/>
  <c r="G51" i="5"/>
  <c r="H51" i="5" s="1"/>
  <c r="G52" i="5"/>
  <c r="H52" i="5" s="1"/>
  <c r="G53" i="5"/>
  <c r="G54" i="5"/>
  <c r="H54" i="5" s="1"/>
  <c r="G56" i="5"/>
  <c r="H56" i="5" s="1"/>
  <c r="G57" i="5"/>
  <c r="H57" i="5" s="1"/>
  <c r="G58" i="5"/>
  <c r="H58" i="5" s="1"/>
  <c r="G59" i="5"/>
  <c r="H59" i="5" s="1"/>
  <c r="G60" i="5"/>
  <c r="H60" i="5"/>
  <c r="G61" i="5"/>
  <c r="G62" i="5"/>
  <c r="G63" i="5"/>
  <c r="H63" i="5" s="1"/>
  <c r="G64" i="5"/>
  <c r="H64" i="5" s="1"/>
  <c r="G65" i="5"/>
  <c r="G66" i="5"/>
  <c r="H66" i="5" s="1"/>
  <c r="G67" i="5"/>
  <c r="G68" i="5"/>
  <c r="G69" i="5"/>
  <c r="H69" i="5" s="1"/>
  <c r="G70" i="5"/>
  <c r="H70" i="5" s="1"/>
  <c r="G71" i="5"/>
  <c r="G72" i="5"/>
  <c r="H72" i="5" s="1"/>
  <c r="G73" i="5"/>
  <c r="G74" i="5"/>
  <c r="H74" i="5" s="1"/>
  <c r="G75" i="5"/>
  <c r="H75" i="5" s="1"/>
  <c r="G76" i="5"/>
  <c r="G77" i="5"/>
  <c r="G78" i="5"/>
  <c r="G79" i="5"/>
  <c r="H79" i="5" s="1"/>
  <c r="G80" i="5"/>
  <c r="G81" i="5"/>
  <c r="H81" i="5" s="1"/>
  <c r="G82" i="5"/>
  <c r="H82" i="5" s="1"/>
  <c r="G83" i="5"/>
  <c r="G84" i="5"/>
  <c r="G85" i="5"/>
  <c r="H85" i="5" s="1"/>
  <c r="G86" i="5"/>
  <c r="G87" i="5"/>
  <c r="G88" i="5"/>
  <c r="G89" i="5"/>
  <c r="G90" i="5"/>
  <c r="G91" i="5"/>
  <c r="H91" i="5" s="1"/>
  <c r="G92" i="5"/>
  <c r="H92" i="5" s="1"/>
  <c r="G93" i="5"/>
  <c r="G94" i="5"/>
  <c r="G95" i="5"/>
  <c r="G96" i="5"/>
  <c r="H96" i="5"/>
  <c r="G97" i="5"/>
  <c r="H97" i="5" s="1"/>
  <c r="G98" i="5"/>
  <c r="H98" i="5" s="1"/>
  <c r="G99" i="5"/>
  <c r="H99" i="5" s="1"/>
  <c r="G100" i="5"/>
  <c r="H100" i="5" s="1"/>
  <c r="G101" i="5"/>
  <c r="H101" i="5" s="1"/>
  <c r="G102" i="5"/>
  <c r="H102" i="5" s="1"/>
  <c r="G103" i="5"/>
  <c r="H103" i="5" s="1"/>
  <c r="G104" i="5"/>
  <c r="H104" i="5" s="1"/>
  <c r="G105" i="5"/>
  <c r="H105" i="5" s="1"/>
  <c r="G106" i="5"/>
  <c r="H106" i="5" s="1"/>
  <c r="G107" i="5"/>
  <c r="H107" i="5" s="1"/>
  <c r="G108" i="5"/>
  <c r="H108" i="5"/>
  <c r="G111" i="5"/>
  <c r="H111" i="5" s="1"/>
  <c r="G112" i="5"/>
  <c r="H112" i="5" s="1"/>
  <c r="G113" i="5"/>
  <c r="H113" i="5" s="1"/>
  <c r="G114" i="5"/>
  <c r="G115" i="5"/>
  <c r="G119" i="5"/>
  <c r="H119" i="5" s="1"/>
  <c r="G120" i="5"/>
  <c r="H120" i="5" s="1"/>
  <c r="G121" i="5"/>
  <c r="H121" i="5" s="1"/>
  <c r="G122" i="5"/>
  <c r="G123" i="5"/>
  <c r="H123" i="5" s="1"/>
  <c r="G124" i="5"/>
  <c r="G125" i="5"/>
  <c r="H125" i="5"/>
  <c r="G126" i="5"/>
  <c r="H126" i="5" s="1"/>
  <c r="G127" i="5"/>
  <c r="H127" i="5" s="1"/>
  <c r="G128" i="5"/>
  <c r="H128" i="5" s="1"/>
  <c r="G129" i="5"/>
  <c r="H129" i="5" s="1"/>
  <c r="G130" i="5"/>
  <c r="G44" i="5"/>
  <c r="H44" i="5" s="1"/>
  <c r="F38" i="5"/>
  <c r="F37" i="5"/>
  <c r="F36" i="5"/>
  <c r="F16" i="5"/>
  <c r="F15" i="5"/>
  <c r="F14" i="5"/>
  <c r="H14" i="5" s="1"/>
  <c r="G5" i="5"/>
  <c r="G6" i="5"/>
  <c r="G7" i="5"/>
  <c r="H7" i="5" s="1"/>
  <c r="G8" i="5"/>
  <c r="G9" i="5"/>
  <c r="G10" i="5"/>
  <c r="H10" i="5" s="1"/>
  <c r="G11" i="5"/>
  <c r="H11" i="5" s="1"/>
  <c r="G12" i="5"/>
  <c r="H12" i="5" s="1"/>
  <c r="G13" i="5"/>
  <c r="H13" i="5" s="1"/>
  <c r="G14" i="5"/>
  <c r="G15" i="5"/>
  <c r="H15" i="5"/>
  <c r="G16" i="5"/>
  <c r="G17" i="5"/>
  <c r="H17" i="5" s="1"/>
  <c r="G18" i="5"/>
  <c r="H18" i="5" s="1"/>
  <c r="G19" i="5"/>
  <c r="H19" i="5" s="1"/>
  <c r="G20" i="5"/>
  <c r="H20" i="5" s="1"/>
  <c r="G21" i="5"/>
  <c r="H21" i="5" s="1"/>
  <c r="G22" i="5"/>
  <c r="H22" i="5" s="1"/>
  <c r="G23" i="5"/>
  <c r="H23" i="5" s="1"/>
  <c r="G24" i="5"/>
  <c r="H24" i="5" s="1"/>
  <c r="G25" i="5"/>
  <c r="H25" i="5" s="1"/>
  <c r="G26" i="5"/>
  <c r="H26" i="5" s="1"/>
  <c r="G27" i="5"/>
  <c r="H27" i="5" s="1"/>
  <c r="G28" i="5"/>
  <c r="H28" i="5" s="1"/>
  <c r="G29" i="5"/>
  <c r="H29" i="5" s="1"/>
  <c r="G30" i="5"/>
  <c r="H30" i="5" s="1"/>
  <c r="G31" i="5"/>
  <c r="H31" i="5" s="1"/>
  <c r="G32" i="5"/>
  <c r="H32" i="5" s="1"/>
  <c r="G33" i="5"/>
  <c r="H33" i="5" s="1"/>
  <c r="G34" i="5"/>
  <c r="H34" i="5" s="1"/>
  <c r="G35" i="5"/>
  <c r="H35" i="5" s="1"/>
  <c r="G36" i="5"/>
  <c r="G37" i="5"/>
  <c r="G38" i="5"/>
  <c r="G39" i="5"/>
  <c r="H39" i="5" s="1"/>
  <c r="G4" i="5"/>
  <c r="H4" i="5" s="1"/>
  <c r="F6" i="5"/>
  <c r="F8" i="5"/>
  <c r="F9" i="5"/>
  <c r="H9" i="5" s="1"/>
  <c r="F5" i="5"/>
  <c r="H65" i="5"/>
  <c r="H38" i="5"/>
  <c r="H90" i="5"/>
  <c r="H62" i="5"/>
  <c r="H122" i="5"/>
  <c r="H124" i="5"/>
  <c r="H83" i="5"/>
  <c r="H71" i="5"/>
  <c r="H53" i="5"/>
  <c r="H36" i="5"/>
  <c r="H68" i="5"/>
  <c r="H67" i="5"/>
  <c r="H6" i="5"/>
  <c r="H49" i="5"/>
  <c r="H89" i="5"/>
  <c r="H87" i="5"/>
  <c r="H45" i="5"/>
  <c r="H5" i="5"/>
  <c r="H130" i="5"/>
  <c r="H93" i="5"/>
  <c r="H61" i="5"/>
  <c r="H16" i="5"/>
  <c r="H76" i="5"/>
  <c r="H77" i="5"/>
  <c r="H80" i="5"/>
  <c r="H86" i="5"/>
  <c r="H46" i="5"/>
  <c r="M1" i="2"/>
  <c r="M2" i="2"/>
  <c r="M3" i="2"/>
  <c r="M4" i="2"/>
  <c r="M5"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6" i="2"/>
  <c r="F13" i="1"/>
  <c r="F12" i="1" s="1"/>
  <c r="F15" i="1"/>
  <c r="F14" i="1" s="1"/>
  <c r="F19" i="1"/>
  <c r="F18" i="1" s="1"/>
  <c r="F21" i="1"/>
  <c r="F20" i="1" s="1"/>
  <c r="F23" i="1"/>
  <c r="F22" i="1" s="1"/>
  <c r="F25" i="1"/>
  <c r="F24" i="1" s="1"/>
  <c r="F27" i="1"/>
  <c r="F26" i="1" s="1"/>
  <c r="F29" i="1"/>
  <c r="F28" i="1" s="1"/>
  <c r="F32" i="1"/>
  <c r="F31" i="1" s="1"/>
  <c r="F30" i="1" s="1"/>
  <c r="F35" i="1"/>
  <c r="F34" i="1" s="1"/>
  <c r="F33" i="1" s="1"/>
  <c r="D35" i="1"/>
  <c r="D34" i="1" s="1"/>
  <c r="D33" i="1" s="1"/>
  <c r="D32" i="1"/>
  <c r="D31" i="1" s="1"/>
  <c r="D30" i="1" s="1"/>
  <c r="D29" i="1"/>
  <c r="D28" i="1" s="1"/>
  <c r="D27" i="1"/>
  <c r="D26" i="1" s="1"/>
  <c r="D25" i="1"/>
  <c r="D24" i="1" s="1"/>
  <c r="D23" i="1"/>
  <c r="D22" i="1" s="1"/>
  <c r="D21" i="1"/>
  <c r="D20" i="1" s="1"/>
  <c r="D19" i="1"/>
  <c r="D18" i="1" s="1"/>
  <c r="D15" i="1"/>
  <c r="D14" i="1" s="1"/>
  <c r="D13" i="1"/>
  <c r="D12" i="1" s="1"/>
  <c r="D1" i="2"/>
  <c r="D2" i="2"/>
  <c r="I2" i="2"/>
  <c r="I1" i="2"/>
  <c r="D3" i="2"/>
  <c r="D4" i="2"/>
  <c r="D5" i="2"/>
  <c r="D6" i="2"/>
  <c r="D7" i="2"/>
  <c r="D8" i="2"/>
  <c r="D9" i="2"/>
  <c r="D10" i="2"/>
  <c r="D11" i="2"/>
  <c r="D12" i="2"/>
  <c r="D13" i="2"/>
  <c r="D14" i="2"/>
  <c r="D15" i="2"/>
  <c r="D16" i="2"/>
  <c r="H73" i="5" l="1"/>
  <c r="H78" i="5"/>
  <c r="H84" i="5"/>
  <c r="H95" i="5"/>
  <c r="H115" i="5"/>
  <c r="F11" i="1"/>
  <c r="F10" i="1" s="1"/>
  <c r="G99" i="8"/>
  <c r="H8" i="5"/>
  <c r="H131" i="5" s="1"/>
  <c r="C136" i="5" s="1"/>
  <c r="C137" i="5" s="1"/>
  <c r="C138" i="5" s="1"/>
  <c r="H37" i="5"/>
  <c r="H88" i="5"/>
  <c r="H94" i="5"/>
  <c r="H114" i="5"/>
  <c r="G61" i="8"/>
  <c r="G69" i="8"/>
  <c r="G73" i="8"/>
  <c r="G124" i="8"/>
  <c r="G51" i="8"/>
  <c r="G116" i="8"/>
  <c r="G20" i="8"/>
  <c r="G23" i="8"/>
  <c r="G35" i="8"/>
  <c r="G118" i="8"/>
  <c r="G65" i="8"/>
  <c r="G79" i="8"/>
  <c r="G115" i="8"/>
  <c r="G92" i="8"/>
  <c r="G46" i="8"/>
  <c r="G60" i="8"/>
  <c r="G72" i="8"/>
  <c r="G55" i="8"/>
  <c r="G96" i="8"/>
  <c r="G113" i="8"/>
  <c r="G121" i="8"/>
  <c r="G56" i="8"/>
  <c r="G83" i="8"/>
  <c r="G120" i="8"/>
  <c r="G30" i="8"/>
  <c r="G67" i="8"/>
  <c r="G76" i="8"/>
  <c r="G50" i="8"/>
  <c r="G94" i="8"/>
  <c r="G95" i="8"/>
  <c r="G91" i="8"/>
  <c r="G68" i="8"/>
  <c r="G10" i="8"/>
  <c r="G31" i="8"/>
  <c r="G64" i="8"/>
  <c r="G77" i="8"/>
  <c r="G45" i="8"/>
  <c r="G114" i="8"/>
  <c r="D125" i="8"/>
  <c r="G11" i="8"/>
  <c r="G24" i="8"/>
  <c r="G28" i="8"/>
  <c r="G36" i="8"/>
  <c r="G47" i="8"/>
  <c r="G87" i="8"/>
  <c r="G104" i="8"/>
  <c r="G100" i="8"/>
  <c r="D17" i="1"/>
  <c r="D16" i="1" s="1"/>
  <c r="F17" i="1"/>
  <c r="F16" i="1" s="1"/>
  <c r="F9" i="1"/>
  <c r="D11" i="1"/>
  <c r="D10" i="1" s="1"/>
  <c r="D9" i="1" s="1"/>
  <c r="G8" i="8"/>
  <c r="G13" i="8"/>
  <c r="G17" i="8"/>
  <c r="G21" i="8"/>
  <c r="G25" i="8"/>
  <c r="G29" i="8"/>
  <c r="G33" i="8"/>
  <c r="G37" i="8"/>
  <c r="G41" i="8"/>
  <c r="G48" i="8"/>
  <c r="G52" i="8"/>
  <c r="G57" i="8"/>
  <c r="G62" i="8"/>
  <c r="G66" i="8"/>
  <c r="G70" i="8"/>
  <c r="G75" i="8"/>
  <c r="G80" i="8"/>
  <c r="G84" i="8"/>
  <c r="G88" i="8"/>
  <c r="G93" i="8"/>
  <c r="G97" i="8"/>
  <c r="G101" i="8"/>
  <c r="G105" i="8"/>
  <c r="G117" i="8"/>
  <c r="G9" i="8"/>
  <c r="G14" i="8"/>
  <c r="G22" i="8"/>
  <c r="G26" i="8"/>
  <c r="G34" i="8"/>
  <c r="G38" i="8"/>
  <c r="G49" i="8"/>
  <c r="G54" i="8"/>
  <c r="G59" i="8"/>
  <c r="G63" i="8"/>
  <c r="G71" i="8"/>
  <c r="G81" i="8"/>
  <c r="G85" i="8"/>
  <c r="G90" i="8"/>
  <c r="G98" i="8"/>
  <c r="G102" i="8"/>
  <c r="G108" i="8"/>
  <c r="G122" i="8"/>
  <c r="G7" i="8"/>
  <c r="G15" i="8"/>
  <c r="G19" i="8"/>
  <c r="G27" i="8"/>
  <c r="G39" i="8"/>
  <c r="G82" i="8"/>
  <c r="G86" i="8"/>
  <c r="G103" i="8"/>
  <c r="G109" i="8"/>
  <c r="G119" i="8"/>
  <c r="G123" i="8"/>
  <c r="G32" i="8"/>
  <c r="G110" i="8"/>
  <c r="G125" i="8" l="1"/>
  <c r="C131" i="8" s="1"/>
  <c r="C132" i="8" s="1"/>
  <c r="D5" i="1"/>
  <c r="F5" i="1" s="1"/>
</calcChain>
</file>

<file path=xl/comments1.xml><?xml version="1.0" encoding="utf-8"?>
<comments xmlns="http://schemas.openxmlformats.org/spreadsheetml/2006/main">
  <authors>
    <author>Yimmy Alexander Bueno Juez</author>
  </authors>
  <commentList>
    <comment ref="B48" authorId="0" shapeId="0">
      <text>
        <r>
          <rPr>
            <b/>
            <sz val="8"/>
            <color indexed="81"/>
            <rFont val="Tahoma"/>
            <family val="2"/>
          </rPr>
          <t>Yimmy Alexander Bueno Juez:</t>
        </r>
        <r>
          <rPr>
            <sz val="8"/>
            <color indexed="81"/>
            <rFont val="Tahoma"/>
            <family val="2"/>
          </rPr>
          <t xml:space="preserve">
La eficacia se podría medir en conjunto con las preguntas planteadas sobre el tema en políticas de operación.</t>
        </r>
      </text>
    </comment>
    <comment ref="B51" authorId="0" shapeId="0">
      <text>
        <r>
          <rPr>
            <b/>
            <sz val="8"/>
            <color indexed="81"/>
            <rFont val="Tahoma"/>
            <family val="2"/>
          </rPr>
          <t>Yimmy Alexander Bueno Juez:</t>
        </r>
        <r>
          <rPr>
            <sz val="8"/>
            <color indexed="81"/>
            <rFont val="Tahoma"/>
            <family val="2"/>
          </rPr>
          <t xml:space="preserve">
La eficacia se puede medir en conjunto con las preguntas planteadas en la parte correspondiente a políticas contables</t>
        </r>
      </text>
    </comment>
  </commentList>
</comments>
</file>

<file path=xl/sharedStrings.xml><?xml version="1.0" encoding="utf-8"?>
<sst xmlns="http://schemas.openxmlformats.org/spreadsheetml/2006/main" count="1312" uniqueCount="462">
  <si>
    <t>Elementos del Marco Normativo</t>
  </si>
  <si>
    <t>PREGUNTAS</t>
  </si>
  <si>
    <t xml:space="preserve">Marco de referencia del proceso contable </t>
  </si>
  <si>
    <t>Políticas Contables</t>
  </si>
  <si>
    <t>Política de operación</t>
  </si>
  <si>
    <t>EVALUACIÓN DE CONTROLES 1 FASE</t>
  </si>
  <si>
    <t>CALIFICACIÓN</t>
  </si>
  <si>
    <t>EVALUACIÓN DE CONTROLES 2 FASE</t>
  </si>
  <si>
    <t>OBSERVACIONES</t>
  </si>
  <si>
    <t>¿Se establecen cronogramas para el seguimiento al cumplimiento de los planes de mejoramiento derivados de los hallazgos de auditoría interna o externa?</t>
  </si>
  <si>
    <t>Etapas del proceso contable</t>
  </si>
  <si>
    <t>Reconocimiento</t>
  </si>
  <si>
    <t xml:space="preserve">Identificación </t>
  </si>
  <si>
    <t xml:space="preserve">Medición </t>
  </si>
  <si>
    <t>Registro</t>
  </si>
  <si>
    <t xml:space="preserve">Clasificación </t>
  </si>
  <si>
    <t>Medición posterior</t>
  </si>
  <si>
    <t>si</t>
  </si>
  <si>
    <t>no</t>
  </si>
  <si>
    <t>No aplica</t>
  </si>
  <si>
    <t>N/A</t>
  </si>
  <si>
    <t xml:space="preserve"> </t>
  </si>
  <si>
    <t>Si</t>
  </si>
  <si>
    <t>No</t>
  </si>
  <si>
    <t>Parcialmente</t>
  </si>
  <si>
    <t>No adecuado</t>
  </si>
  <si>
    <t>¿La entidad ha definido adecuadamente las políticas contables que debe aplicar para el reconocimiento, medición, revelación y presentación de los hechos económicos de acuerdo con el marco normativo que le corresponde?</t>
  </si>
  <si>
    <t>Adecuado</t>
  </si>
  <si>
    <t>1.1</t>
  </si>
  <si>
    <t>1.1.1</t>
  </si>
  <si>
    <t>1.1.1.1</t>
  </si>
  <si>
    <t>¿Se han identificado, en la entidad, los procesos que generan hechos económicos y que, por lo tanto, constituyen proveedores de información del proceso contable?</t>
  </si>
  <si>
    <t>1.1.2</t>
  </si>
  <si>
    <t>1.1.2.1</t>
  </si>
  <si>
    <t>2.1</t>
  </si>
  <si>
    <t>2.1.1</t>
  </si>
  <si>
    <t>2.1.1.1</t>
  </si>
  <si>
    <t>2.1.2</t>
  </si>
  <si>
    <t>2.1.2.1</t>
  </si>
  <si>
    <t>¿La clasificación de los hechos económicos corresponde a una correcta interpretación tanto del marco normativo, como del Catálogo de Cuentas aplicable a la entidad?</t>
  </si>
  <si>
    <t>2.1.3</t>
  </si>
  <si>
    <t>2.1.3.1</t>
  </si>
  <si>
    <t>¿Los hechos económicos registrados por la entidad tienen una medición monetaria confiable?</t>
  </si>
  <si>
    <t>¿Los hechos económicos se contabilizan cronológicamente y se deja evidencia de su registro en forma consecutiva?</t>
  </si>
  <si>
    <t>2.1.4</t>
  </si>
  <si>
    <t>2.1.4.1</t>
  </si>
  <si>
    <t>¿Se encuentran plenamente establecidos los criterios de medición posterior para cada uno de los elementos de los estados financieros de acuerdo al Marco normativo aplicable?</t>
  </si>
  <si>
    <t>2.2</t>
  </si>
  <si>
    <t>2.2.1</t>
  </si>
  <si>
    <t>Presentación de Estados Financieros</t>
  </si>
  <si>
    <t>2.3</t>
  </si>
  <si>
    <t>¿Se elaboran y presentan oportunamente los estados financieros, a los usuarios de la información?</t>
  </si>
  <si>
    <t>2.3.1</t>
  </si>
  <si>
    <t>Rendición de cuentas</t>
  </si>
  <si>
    <t xml:space="preserve">3. </t>
  </si>
  <si>
    <t>3.1</t>
  </si>
  <si>
    <t>¿Se adjuntan los estados financieros al informe de rendición de cuentas?</t>
  </si>
  <si>
    <t>3.1.1</t>
  </si>
  <si>
    <t>4.</t>
  </si>
  <si>
    <t>Administración del Riesgo Contable</t>
  </si>
  <si>
    <t>4.1</t>
  </si>
  <si>
    <t>4.1.1</t>
  </si>
  <si>
    <t>¿Se identifican, analizan y se da un tratamiento adecuado a los riesgos de índole contable en forma permanente?</t>
  </si>
  <si>
    <t>TOTAL CONTROL INTERNO CONTABLE</t>
  </si>
  <si>
    <t>FORMULARIO DE EVALUACIÓN DEL CONTROL INTERNO CONTABLE</t>
  </si>
  <si>
    <t>DEFICIENTE</t>
  </si>
  <si>
    <t>Efectividad</t>
  </si>
  <si>
    <t>Existencia</t>
  </si>
  <si>
    <t>A pesar de su existencia, no se aplica adecuadamente , ya que no incluyen las relacionadas con  la revelación A1</t>
  </si>
  <si>
    <t>MARCO DE REFERENCIA DEL PROCESO CONTABLE</t>
  </si>
  <si>
    <t>ELEMENTOS DEL MARCO NORMATIVO</t>
  </si>
  <si>
    <t>POLÍTICAS CONTABLES</t>
  </si>
  <si>
    <t>¿Las políticas contables son consistentes con las prescripciones del marco normativo aplicable a la entidad?</t>
  </si>
  <si>
    <t>POLÍTICAS DE OPERACIÓN</t>
  </si>
  <si>
    <t>¿Se cuenta con una política institucional para la presentación oportuna de la información financiera debidamente analizada?</t>
  </si>
  <si>
    <t>¿Existe una política para llevar a cabo, en forma adecuada, el cierre integral de la información producida en las áreas o dependencias que generan hechos económicos?</t>
  </si>
  <si>
    <t>¿La entidad tiene implementadas políticas para realizar periódicamente inventarios, conciliaciones y cruces de información, que le permitan verificar la existencia y medición confiable?</t>
  </si>
  <si>
    <t>¿Los manuales de políticas, procedimientos y demás prácticas contables se encuentran debidamente actualizados y sirven de guía u orientación efectiva del proceso contable?</t>
  </si>
  <si>
    <t>¿Se cuenta con una política de depuración contable permanente y sostenible de la calidad de la información?</t>
  </si>
  <si>
    <t>ETAPAS DEL PROCESO CONTABLE</t>
  </si>
  <si>
    <t>RECONOCIMIENTO</t>
  </si>
  <si>
    <t>IDENTIFICACIÓN</t>
  </si>
  <si>
    <t>¿Se han identificado debidamente los productos de los demás procesos que constituyen insumos del proceso contable?</t>
  </si>
  <si>
    <t>¿Se evidencia por medio de flujogramas, u otra técnica o mecanismo, la forma como circula la información a través de la entidad y su respectivo efecto en el proceso contable de la entidad?</t>
  </si>
  <si>
    <t>¿Los bienes, derechos y obligaciones se encuentran debidamente individualizados en la contabilidad, bien sea por el área contable, o bien por otras dependencias que administran las bases de datos  que contiene esta información?</t>
  </si>
  <si>
    <t>¿Para la identificación de los hechos económicos, se toma  con base el marco normativo aplicable a la entidad?</t>
  </si>
  <si>
    <t>CLASIFICACIÓN</t>
  </si>
  <si>
    <t>¿Se utiliza la versión actualizada del Catálogo General de Cuentas correspondiente al marco normativo aplicable a la entidad?</t>
  </si>
  <si>
    <t>¿Se llevan registros individualizados de los hechos económicos ocurridos en la entidad?</t>
  </si>
  <si>
    <t>MEDICIÓN</t>
  </si>
  <si>
    <t>REGISTRO</t>
  </si>
  <si>
    <t>¿Los hechos económicos registrados están respaldados en documentos soporte idóneos?</t>
  </si>
  <si>
    <t>¿Para el registro de los hechos económicos, se elaboran los respectivos comprobantes de contabilidad?</t>
  </si>
  <si>
    <t>¿Los libros de contabilidad se encuentran debidamente soportados en comprobantes de contabilidad?</t>
  </si>
  <si>
    <t>¿Los libros de contabilidad se encuentran actualizados y sus saldos están de acuerdo con el último informe trimestral transmitido a la Contaduría General de la Nación?</t>
  </si>
  <si>
    <t xml:space="preserve">¿Existe algún mecanismo a través del cual se verifique la completitud de los registros contables? </t>
  </si>
  <si>
    <t>MEDICIÓN POSTERIOR</t>
  </si>
  <si>
    <t>¿Se calculan, de manera adecuada, los valores correspondientes a los procesos de depreciación, amortización, agotamiento y deterioro, según aplique?</t>
  </si>
  <si>
    <t>¿La vida útil de la propiedad, planta y equipo, y la depreciación son objeto de revisión permanente?</t>
  </si>
  <si>
    <t xml:space="preserve">¿Se verifica que la totalidad de los hechos económicos que estén obligados a efectuar la medición posterior la efectúen? </t>
  </si>
  <si>
    <t xml:space="preserve">¿Se verifica que los cálculos efectuados apliquen los criterios de medición establecidos en las políticas? </t>
  </si>
  <si>
    <t>¿Se soportan las mediciones fundamentadas en estimaciones o juicios de profesionales expertos ajenos al proceso contable?</t>
  </si>
  <si>
    <t>PRESENTACIÓN DE ESTADOS FINANCIEROS</t>
  </si>
  <si>
    <t>¿Se elaboran y presentan oportunamente los estados financieros, los informes y reportes contables al representante legal, a la Contaduría General de la Nación, a los organismos de inspección, vigilancia y control, y a los demás usuarios de la información?</t>
  </si>
  <si>
    <t>¿Las cifras contenidas en los estados financieros, informes y reportes contables coinciden con los saldos de los libros de contabilidad?</t>
  </si>
  <si>
    <t xml:space="preserve">¿Se elabora el juego completo de estados financieros, con corte al 31 de diciembre? </t>
  </si>
  <si>
    <t>¿Se utiliza un sistema de indicadores para analizar e interpretar la realidad financiera de la entidad?</t>
  </si>
  <si>
    <t>¿La información financiera se acompaña de los respectivos análisis e interpretaciones que facilitan su adecuada comprensión por parte de los usuarios?</t>
  </si>
  <si>
    <t>¿Se corrobora que la información presentada a los distintos usuarios de la información sea consistente?</t>
  </si>
  <si>
    <t>¿Se producen informes de empalme cuando se presenta cambio de representante legal o cambio de contador?</t>
  </si>
  <si>
    <t>¿Se tienen en cuenta los estados financieros para la toma de decisiones?</t>
  </si>
  <si>
    <t>¿Las notas explicativas a los estados contables cumplen con las normas para la revelación y presentación de estados financieros de conformidad con el marco normativo aplicable?</t>
  </si>
  <si>
    <t>¿El contenido de las notas a los estados financieros revela en forma suficiente la información de tipo cualitativo, cuantitativo y físico que corresponde?</t>
  </si>
  <si>
    <t xml:space="preserve">¿En las notas a los estados contables, se hace referencia a las variaciones significativas que se presentan de un periodo a otro? </t>
  </si>
  <si>
    <t>¿Las notas explican la aplicación de metodologías o la aplicación de juicios profesionales en la preparación de la información, cuando a ello hay lugar?</t>
  </si>
  <si>
    <t>RENDICIÓN DE CUENTAS</t>
  </si>
  <si>
    <t>¿Se verifica la consistencia de las cifras presentadas en los estados financieros con las cifras reportadas a la CGN?</t>
  </si>
  <si>
    <t>ADMINISTRACIÓN DEL RIESGO CONTABLE</t>
  </si>
  <si>
    <t>¿Se realizan autoevaluaciones periódicas para determinar la efectividad de los controles implementados en cada una de las actividades del proceso contable?</t>
  </si>
  <si>
    <t>¿Se ha establecido la probabilidad de ocurrencia y el impacto que puede tener, en la entidad, la materialización de los riesgos de índole contable?</t>
  </si>
  <si>
    <t>¿Se han establecido controles que permitan mitigar o neutralizar la ocurrencia de cada riesgo identificado?</t>
  </si>
  <si>
    <t>¿Los riesgos identificados se revisan y actualizan periódicamente?</t>
  </si>
  <si>
    <t>¿Las personas que ejecutan las actividades relacionadas con el proceso contable conocen suficientemente el Régimen de Contabilidad Pública y el marco normativo aplicable para la entidad?</t>
  </si>
  <si>
    <t>¿Los funcionarios involucrados en el proceso contable cumplen los requerimientos técnicos señalados por la entidad, de acuerdo con la responsabilidad que demanda el ejercicio de la profesión contable en el sector público?</t>
  </si>
  <si>
    <t>Ex</t>
  </si>
  <si>
    <t>Ef</t>
  </si>
  <si>
    <t>¿Se verifica la aplicación de las normas sobre medición posterior para aquellos hechos económicos que deben ser objeto de actualización?</t>
  </si>
  <si>
    <t>¿Se verifica que la medición se efectúa con base en los criterios establecidos enlos Marcos Normativos aplicable a la entidad?</t>
  </si>
  <si>
    <t>¿Se presentan las aclaraciones y/o explicaciones importantes sobre las variaciones entre periodos?</t>
  </si>
  <si>
    <t>CRITERIO</t>
  </si>
  <si>
    <t>PREGUNTA</t>
  </si>
  <si>
    <t>TIPO</t>
  </si>
  <si>
    <t>¿La entidad ha definido las políticas contables que debe aplicar para el reconocimiento, medición, revelación y presentación de los hechos económicos de acuerdo con el marco normativo que le corresponde?</t>
  </si>
  <si>
    <t>SI;NO;PARCIALMENTE</t>
  </si>
  <si>
    <r>
      <t xml:space="preserve">EN TODOS LOS CASOS; </t>
    </r>
    <r>
      <rPr>
        <sz val="11"/>
        <color rgb="FFFF0000"/>
        <rFont val="Calibri"/>
        <family val="2"/>
        <scheme val="minor"/>
      </rPr>
      <t>ALGUNOS CASOS</t>
    </r>
    <r>
      <rPr>
        <sz val="11"/>
        <color theme="1"/>
        <rFont val="Calibri"/>
        <family val="2"/>
        <scheme val="minor"/>
      </rPr>
      <t>; RARA VEZ</t>
    </r>
  </si>
  <si>
    <t>¿Las políticas contables propenden por la representación fiel de la información financiera?</t>
  </si>
  <si>
    <t>¿Las políticas contables responden a la naturaleza de la entidad?</t>
  </si>
  <si>
    <t>¿Se cumple con los cronogramas?</t>
  </si>
  <si>
    <t>¿La política define los documentos idóneos mediante los cuales se informa al área contable?</t>
  </si>
  <si>
    <t>¿Se cumple con la poítica?</t>
  </si>
  <si>
    <t>¿Se han implementado políticas para la identificación de bienes en forma individualizada?</t>
  </si>
  <si>
    <t>¿Se cumple con la política?</t>
  </si>
  <si>
    <r>
      <t xml:space="preserve">¿Las políticas establecidas </t>
    </r>
    <r>
      <rPr>
        <sz val="11.5"/>
        <color rgb="FFFF0000"/>
        <rFont val="Calibri"/>
        <family val="2"/>
        <scheme val="minor"/>
      </rPr>
      <t xml:space="preserve">para el reconocimiento, medición, revelación y presentación de hechos económicos, </t>
    </r>
    <r>
      <rPr>
        <sz val="11.5"/>
        <color theme="1"/>
        <rFont val="Calibri"/>
        <family val="2"/>
        <scheme val="minor"/>
      </rPr>
      <t>son aplicadas en el desarrollo del proceso contable?</t>
    </r>
  </si>
  <si>
    <t>¿Se socializan las políticas con el personal involucrado en el proceso contable?</t>
  </si>
  <si>
    <t>¿Se socializan los cronogramas con los responsables?</t>
  </si>
  <si>
    <t>¿Se socializan las políticas con el personal involucrado en el proceso?</t>
  </si>
  <si>
    <r>
      <rPr>
        <b/>
        <sz val="11.5"/>
        <color rgb="FFFF0000"/>
        <rFont val="Calibri"/>
        <family val="2"/>
        <scheme val="minor"/>
      </rPr>
      <t>¿La entidad cuenta con una política establecida mediante la cual todos los hechos económicos realizados en cualquier dependencia sean debidamente informados al área de contabilidad, a través de los documentos fuente o soporte?</t>
    </r>
    <r>
      <rPr>
        <b/>
        <sz val="11.5"/>
        <color theme="1"/>
        <rFont val="Calibri"/>
        <family val="2"/>
        <scheme val="minor"/>
      </rPr>
      <t xml:space="preserve"> </t>
    </r>
    <r>
      <rPr>
        <b/>
        <sz val="11.5"/>
        <rFont val="Calibri"/>
        <family val="2"/>
        <scheme val="minor"/>
      </rPr>
      <t>¿La entidad cuenta con una política para informar al área contable los hechos económicos realizados en cualquier dependencia?</t>
    </r>
  </si>
  <si>
    <r>
      <t xml:space="preserve">¿Se cuenta con una política para realizar las conciliaciones de las partidas más relevantes </t>
    </r>
    <r>
      <rPr>
        <b/>
        <sz val="11.5"/>
        <color rgb="FFFF0000"/>
        <rFont val="Calibri"/>
        <family val="2"/>
        <scheme val="minor"/>
      </rPr>
      <t>asociadas a las pensiones de jubilación (cálculos actuariales), cesantías consolidadas y sus intereses, los préstamos por pagar, retenciones tributarias y demás pasivos que de acuerdo con la naturaleza de la entidad se consideren significativos</t>
    </r>
    <r>
      <rPr>
        <b/>
        <sz val="11.5"/>
        <color theme="1"/>
        <rFont val="Calibri"/>
        <family val="2"/>
        <scheme val="minor"/>
      </rPr>
      <t>, a fin de lograr una adecuada clasificación contable?</t>
    </r>
  </si>
  <si>
    <r>
      <t xml:space="preserve">¿Se cuenta con una política en la que se definan la segregación de funciones (Autorizaciones, registros y manejos) dentro de los procesos contables? </t>
    </r>
    <r>
      <rPr>
        <b/>
        <sz val="11.5"/>
        <color rgb="FFFF0000"/>
        <rFont val="Calibri"/>
        <family val="2"/>
        <scheme val="minor"/>
      </rPr>
      <t>procedimientos administrativos, para establecer la responsabilidad de registrar los recaudos generados; la autorización de los soportes por funcionarios competentes; el manejo de cajas menores o fondos rotatorios y sus respectivos arqueos periódicos; el manejo de propiedades, planta y equipos, y los demás bienes de la entidad contable pública?</t>
    </r>
  </si>
  <si>
    <t>¿Las depuraciones establecidas se realizan permanente o por lo menos perióodicamente?</t>
  </si>
  <si>
    <r>
      <rPr>
        <sz val="11"/>
        <color rgb="FFFF0000"/>
        <rFont val="Calibri"/>
        <family val="2"/>
        <scheme val="minor"/>
      </rPr>
      <t>¿Se han identificado, en la entidad, los procesos que generan hechos económicos y que, por lo tanto, constituyen proveedores de información del proceso contable?</t>
    </r>
    <r>
      <rPr>
        <sz val="11"/>
        <color theme="1"/>
        <rFont val="Calibri"/>
        <family val="2"/>
        <scheme val="minor"/>
      </rPr>
      <t xml:space="preserve"> ¿La entidad ha identificado los proveedores de información dentro del proceso contable?</t>
    </r>
  </si>
  <si>
    <t>¿La entidad ha identificado los receptores de información dentro del proceso contable?</t>
  </si>
  <si>
    <t>¿Los comprobantes de contabilidad se realizan cronológicamente?</t>
  </si>
  <si>
    <t>¿Los comprobantes de contabilidad se enumeran consecutivamente?</t>
  </si>
  <si>
    <t>¿En el proceso de individualización se tiene en cuenta la política establecida para ello?</t>
  </si>
  <si>
    <t>¿La política de individualización es de conocimiento de las dependencias involucradas en el proceso?</t>
  </si>
  <si>
    <t>¿En el proceso de identificación se tiene en cuenta la política establecida para ello?</t>
  </si>
  <si>
    <t>¿La política de identificación es de conocimiento del personal involucrado en el proceso?</t>
  </si>
  <si>
    <t>¿Se realizan revisiones permanentes sobre la vigencia del catálogo de cuentas?</t>
  </si>
  <si>
    <t>¿En el proceso de clasificación se tiene en cuenta la política establecida para ello?</t>
  </si>
  <si>
    <t>¿En el periodo ha presentado problemas de cronología en los registros de contabilidad?</t>
  </si>
  <si>
    <t>¿En el periodo ha presentado problemas de consecutivos en los registros de contabilidad?</t>
  </si>
  <si>
    <t>¿La idoneidad de los documentos está debidamente definida en la política contable?</t>
  </si>
  <si>
    <t>¿La política es de conocimiento por parte del personal involucrado en el proceso de registro?</t>
  </si>
  <si>
    <r>
      <t xml:space="preserve">¿Los libros de contabilidad se encuentran debidamente soportados </t>
    </r>
    <r>
      <rPr>
        <b/>
        <sz val="11.5"/>
        <color rgb="FFFF0000"/>
        <rFont val="Calibri"/>
        <family val="2"/>
        <scheme val="minor"/>
      </rPr>
      <t>en</t>
    </r>
    <r>
      <rPr>
        <b/>
        <sz val="11.5"/>
        <color theme="1"/>
        <rFont val="Calibri"/>
        <family val="2"/>
        <scheme val="minor"/>
      </rPr>
      <t xml:space="preserve"> comprobantes de contabilidad?</t>
    </r>
  </si>
  <si>
    <t>¿La información de los libros de contabilidad coincide con la registrada en los comprobantes de contabilidad?</t>
  </si>
  <si>
    <t>En caso de haber diferencias, ¿se realizan las conciliaciones y ajustes necesarias?</t>
  </si>
  <si>
    <t>¿Dicho mecanismo se aplica de manera permanente o periódica?</t>
  </si>
  <si>
    <t>¿En el proceso de medición se tiene en cuenta la política establecida para ello?</t>
  </si>
  <si>
    <r>
      <t xml:space="preserve">¿Los criterios de medición inicial de los hechos económicos utilizados por la entidad corresponden al marco conceptual aplicable a la entidad </t>
    </r>
    <r>
      <rPr>
        <b/>
        <sz val="11.5"/>
        <color rgb="FFFF0000"/>
        <rFont val="Calibri"/>
        <family val="2"/>
        <scheme val="minor"/>
      </rPr>
      <t>y han sido aplicados adecuadamente</t>
    </r>
    <r>
      <rPr>
        <b/>
        <sz val="11.5"/>
        <color theme="1"/>
        <rFont val="Calibri"/>
        <family val="2"/>
        <scheme val="minor"/>
      </rPr>
      <t>?</t>
    </r>
  </si>
  <si>
    <t>¿La política de medición es de conocimiento del personal involucrado en el proceso?</t>
  </si>
  <si>
    <t>¿La política de medición es aplicada adecuadamente?</t>
  </si>
  <si>
    <t xml:space="preserve">¿Los hechos económicos registrados por la entidad contable pública tienen una medición monetaria confiable? </t>
  </si>
  <si>
    <t>¿La medición se realiza con base en lo establecido en la política contable?</t>
  </si>
  <si>
    <t>¿Los cálculos de depreciación se realizan con base en lo establecido en la política?</t>
  </si>
  <si>
    <t>¿Se han identificado cuáles podrían ser los indicios de deterioro aplicables a la entidad?</t>
  </si>
  <si>
    <t>¿Los criterios se establecen con base en el marco normativo aplicable a la entidad?</t>
  </si>
  <si>
    <r>
      <t xml:space="preserve">¿Se encuentran plenamente establecidos los criterios de medición posterior para cada uno de los elementos de los estados financieros </t>
    </r>
    <r>
      <rPr>
        <b/>
        <sz val="11.5"/>
        <color rgb="FFFF0000"/>
        <rFont val="Calibri"/>
        <family val="2"/>
        <scheme val="minor"/>
      </rPr>
      <t>de acuerdo al marco conceptual aplicable</t>
    </r>
    <r>
      <rPr>
        <b/>
        <sz val="11.5"/>
        <color theme="1"/>
        <rFont val="Calibri"/>
        <family val="2"/>
        <scheme val="minor"/>
      </rPr>
      <t>?</t>
    </r>
  </si>
  <si>
    <t>¿Se tiene conocimiento de los plazos establecidos para la presentación de estados financieros ante los diferentes entes?</t>
  </si>
  <si>
    <t>¿Se cumplen a cabalidad los plazos establecidos para la presentación de estados financieros?</t>
  </si>
  <si>
    <t>¿Se realizan verificaciones de los saldos de las partidas contables de los estados financieros previo a la presentación de los estados financieros?</t>
  </si>
  <si>
    <t>¿Los indicadores se ajustan a las necesidades de la entidad y del proceso contable?</t>
  </si>
  <si>
    <t>¿Se verifica la fiabilidad de la información utilizada como insumo para la elaboración del indicador?</t>
  </si>
  <si>
    <r>
      <t xml:space="preserve">¿Se ha implementado una política o mecanismo de actualización o capacitación permanente para los funcionarios involucrados en el proceso contable </t>
    </r>
    <r>
      <rPr>
        <b/>
        <sz val="11.5"/>
        <color rgb="FFFF0000"/>
        <rFont val="Calibri"/>
        <family val="2"/>
        <scheme val="minor"/>
      </rPr>
      <t>y se lleva a cabo en forma satisfactoria</t>
    </r>
    <r>
      <rPr>
        <b/>
        <sz val="11.5"/>
        <color theme="1"/>
        <rFont val="Calibri"/>
        <family val="2"/>
        <scheme val="minor"/>
      </rPr>
      <t>?</t>
    </r>
  </si>
  <si>
    <t>¿Las capacitaciones se realizan de acuerdo al cronograma establecido?</t>
  </si>
  <si>
    <t>¿se establecen cronogramas para la realización de capacitaciones?</t>
  </si>
  <si>
    <r>
      <t xml:space="preserve">¿Se </t>
    </r>
    <r>
      <rPr>
        <sz val="11.5"/>
        <color rgb="FFFF0000"/>
        <rFont val="Calibri"/>
        <family val="2"/>
        <scheme val="minor"/>
      </rPr>
      <t xml:space="preserve">identifican, </t>
    </r>
    <r>
      <rPr>
        <sz val="11.5"/>
        <color theme="1"/>
        <rFont val="Calibri"/>
        <family val="2"/>
        <scheme val="minor"/>
      </rPr>
      <t>analizan y se da un tratamiento adecuado a los riesgos de índole contable en forma permanente?</t>
    </r>
  </si>
  <si>
    <t>¿Dicha instancia funciona de forma permanente dentro de la entidad?</t>
  </si>
  <si>
    <r>
      <t xml:space="preserve">¿Existe </t>
    </r>
    <r>
      <rPr>
        <b/>
        <sz val="11.5"/>
        <color rgb="FFFF0000"/>
        <rFont val="Calibri"/>
        <family val="2"/>
        <scheme val="minor"/>
      </rPr>
      <t xml:space="preserve">y funciona </t>
    </r>
    <r>
      <rPr>
        <b/>
        <sz val="11.5"/>
        <color theme="1"/>
        <rFont val="Calibri"/>
        <family val="2"/>
        <scheme val="minor"/>
      </rPr>
      <t>una instancia asesora que permita gestionar los riesgos de índole contable?</t>
    </r>
  </si>
  <si>
    <t>SI</t>
  </si>
  <si>
    <t>NO</t>
  </si>
  <si>
    <t>PARCIALMENTE</t>
  </si>
  <si>
    <t>TOTAL</t>
  </si>
  <si>
    <t>MÁXIMO A OBTENER</t>
  </si>
  <si>
    <t>TOTAL PREGUNTAS</t>
  </si>
  <si>
    <t>PUNTAJE OBTENIDO</t>
  </si>
  <si>
    <t>Porcentaje obtenido</t>
  </si>
  <si>
    <t>Calificación</t>
  </si>
  <si>
    <t xml:space="preserve"> ¿La entidad ha identificado los proveedores de información dentro del proceso contable?</t>
  </si>
  <si>
    <t>RESPUESTA</t>
  </si>
  <si>
    <t>VALOR</t>
  </si>
  <si>
    <t>1.2</t>
  </si>
  <si>
    <t>1.3</t>
  </si>
  <si>
    <t>1.4</t>
  </si>
  <si>
    <t>3.2</t>
  </si>
  <si>
    <t>3.3</t>
  </si>
  <si>
    <t>4.2</t>
  </si>
  <si>
    <t>5.1</t>
  </si>
  <si>
    <t>5.2</t>
  </si>
  <si>
    <t>6.1</t>
  </si>
  <si>
    <t>6.2</t>
  </si>
  <si>
    <t>7.1</t>
  </si>
  <si>
    <t>7.2</t>
  </si>
  <si>
    <t>8.1</t>
  </si>
  <si>
    <t>8.2</t>
  </si>
  <si>
    <t>9.1</t>
  </si>
  <si>
    <t>9.2</t>
  </si>
  <si>
    <t>10.1</t>
  </si>
  <si>
    <t>10.2</t>
  </si>
  <si>
    <t>10.3</t>
  </si>
  <si>
    <t>11.1</t>
  </si>
  <si>
    <t>11.2</t>
  </si>
  <si>
    <t>12.1</t>
  </si>
  <si>
    <t>12.2</t>
  </si>
  <si>
    <t>13.1</t>
  </si>
  <si>
    <t>14.1</t>
  </si>
  <si>
    <t>15.1</t>
  </si>
  <si>
    <t>16.1</t>
  </si>
  <si>
    <t>16.2</t>
  </si>
  <si>
    <t>17.1</t>
  </si>
  <si>
    <t>17.2</t>
  </si>
  <si>
    <t>18.1</t>
  </si>
  <si>
    <t>18.2</t>
  </si>
  <si>
    <t>19.1</t>
  </si>
  <si>
    <t>19.2</t>
  </si>
  <si>
    <t>20.1</t>
  </si>
  <si>
    <t>20.2</t>
  </si>
  <si>
    <t>21.1</t>
  </si>
  <si>
    <t>21.2</t>
  </si>
  <si>
    <t>22.1</t>
  </si>
  <si>
    <t>22.2</t>
  </si>
  <si>
    <t>22.3</t>
  </si>
  <si>
    <t>23.1</t>
  </si>
  <si>
    <t>23.2</t>
  </si>
  <si>
    <t>23.3</t>
  </si>
  <si>
    <t>23.4</t>
  </si>
  <si>
    <t>23.5</t>
  </si>
  <si>
    <t>24.1</t>
  </si>
  <si>
    <t>24.2</t>
  </si>
  <si>
    <t>24.3</t>
  </si>
  <si>
    <t>25.1</t>
  </si>
  <si>
    <t>26.1</t>
  </si>
  <si>
    <t>27.1</t>
  </si>
  <si>
    <t>27.2</t>
  </si>
  <si>
    <t>27.3</t>
  </si>
  <si>
    <t>27.4</t>
  </si>
  <si>
    <t>27.5</t>
  </si>
  <si>
    <t>29.1</t>
  </si>
  <si>
    <t>30.1</t>
  </si>
  <si>
    <t>31.1</t>
  </si>
  <si>
    <t>32.1</t>
  </si>
  <si>
    <t>¿Se realizan autoevaluaciones periódicas para determinar la eficacia de los controles implementados en cada una de las actividades del proceso contable?</t>
  </si>
  <si>
    <t>¿Existen procedimientos internos documentados que faciliten la aplicación de la política?</t>
  </si>
  <si>
    <t>¿Se realizan verificaciones de los saldos de las partidas de los estados financieros previo a la presentación de los estados financieros?</t>
  </si>
  <si>
    <t>¿La información financiera presenta la suficiente ilustración para su adecuada comprensión por parte de los usuarios?</t>
  </si>
  <si>
    <t>¿La entidad ha definido las políticas contables que debe aplicar para el reconocimiento, medición, revelación y presentación de los hechos económicos de acuerdo con el marco normativo que le corresponde aplicar?</t>
  </si>
  <si>
    <t>¿Las políticas establecidas son aplicadas en el desarrollo del proceso contable?</t>
  </si>
  <si>
    <t>¿Las políticas contables responden a la naturaleza y a la actividad de la entidad?</t>
  </si>
  <si>
    <t>¿Se tienen identificados los documentos idóneos mediante los cuales se informa al área contable?</t>
  </si>
  <si>
    <t>¿Se evidencia por medio de flujogramas, u otra técnica o mecanismo, la forma como circula la información hacia el área contable?</t>
  </si>
  <si>
    <t>¿En el proceso de identificación se tienen en cuenta los criterios para el reconocimiento de los hechos económicos definidos en las normas?</t>
  </si>
  <si>
    <t>¿En el proceso de clasificación se consideran los criterios definidos en el marco normativo aplicable a la entidad?</t>
  </si>
  <si>
    <t>¿Los hechos económicos se contabilizan cronológicamente?</t>
  </si>
  <si>
    <t>¿Se verifica el registro contable cronológico de los hechos económicos?</t>
  </si>
  <si>
    <t>¿Se verifica el registro consecutivo de los hechos económicos en los libros de contabilidad?</t>
  </si>
  <si>
    <t>¿Se conservan y custodian los documentos soporte?</t>
  </si>
  <si>
    <t>En caso de haber diferencias entre los registros en los libros y los comprobantes de contabilidad, ¿se realizan las conciliaciones y ajustes necesarios?</t>
  </si>
  <si>
    <t>¿Los criterios de medición inicial de los hechos económicos utilizados por la entidad corresponden al marco normativo aplicable a la entidad?</t>
  </si>
  <si>
    <t>¿Los criterios de medición de los activos, pasivos, ingresos, gastos y costos contenidos en el marco normativo aplicable a la entidad, son de conocimiento del personal involucrado en el proceso contable?</t>
  </si>
  <si>
    <t>¿Los criterios de medición de los activos, pasivos, ingresos, gastos y costos se aplican conforme al marco normativo que le corresponde a la entidad?</t>
  </si>
  <si>
    <t>¿Se identifican los hechos económicos que deben ser objeto de actualización posterior?</t>
  </si>
  <si>
    <t xml:space="preserve">¿La actualización de los hechos económicos se realiza de manera oportuna? </t>
  </si>
  <si>
    <t>¿Se elaboran y presentan oportunamente los estados financieros a los usuarios de la información financiera?</t>
  </si>
  <si>
    <t>¿Las cifras contenidas en los estados financieros coinciden con los saldos de los libros de contabilidad?</t>
  </si>
  <si>
    <t>¿Las notas a los estados financieros cumplen con las revelaciones requeridas en las normas para el reconocimiento, medición, revelación y presentación de los hechos económicos del marco normativo aplicable?</t>
  </si>
  <si>
    <t>¿El contenido de las notas a los estados financieros revela en forma suficiente la información de tipo cualitativo y cuantitativo para que sea útil al usuario?</t>
  </si>
  <si>
    <t xml:space="preserve">¿En las notas a los estados financieros, se hace referencia a las variaciones significativas que se presentan de un periodo a otro? </t>
  </si>
  <si>
    <t>¿Se tienen en cuenta los estados financieros para la toma de decisiones en la gestión de la entidad?</t>
  </si>
  <si>
    <t>¿Se deja evidencia de la aplicación de estos mecanismos?</t>
  </si>
  <si>
    <t>¿Se verifica la ejecución del plan de capacitación?</t>
  </si>
  <si>
    <t>¿Se verifica que los programas de capacitación desarrollados apuntan al mejoramiento de competencias y habilidades?</t>
  </si>
  <si>
    <t>¿Se verifican los indicios de deterioro de los activos por lo menos al final del periodo contable?</t>
  </si>
  <si>
    <t>¿La vida útil de la propiedad, planta y equipo, y la depreciación son objeto de revisión periódica?</t>
  </si>
  <si>
    <t>¿Se socializan estos instrumentos de seguimiento con los responsables?</t>
  </si>
  <si>
    <t>¿Se socializan estas herramientas con el personal involucrado en el proceso?</t>
  </si>
  <si>
    <t>¿Se hace seguimiento o monitoreo al cumplimiento de los planes de mejoramiento?</t>
  </si>
  <si>
    <t>¿Se verifica la individualización de los bienes físicos?</t>
  </si>
  <si>
    <t>¿Se ha socializado este instrumento con el personal involucrado en el proceso?</t>
  </si>
  <si>
    <t>¿Se cuenta con una directriz, procedimiento, guía, lineamiento o instrucción para la presentación oportuna de la información financiera?</t>
  </si>
  <si>
    <t>¿Los derechos y obligaciones se miden a partir de su individualización?</t>
  </si>
  <si>
    <t>¿Los funcionarios involucrados en el proceso contable poseen las habilidades y competencias necesarias para su ejecución?</t>
  </si>
  <si>
    <t>¿Se verifica la consistencia de las cifras presentadas en los estados financieros con las presentadas en la rendición de cuentas o la presentada para propósitos específicos?</t>
  </si>
  <si>
    <t>¿Se establecen instrumentos (planes, procedimientos, manuales, reglas de negocio, guías, etc) para el seguimiento al cumplimiento de los planes de mejoramiento derivados de los hallazgos de auditoría interna o externa?</t>
  </si>
  <si>
    <t>¿Se verifica la aplicación de estas directrices, guías o procedimientos?</t>
  </si>
  <si>
    <t>¿Se verifica el cumplimiento de esta directriz, guía, lineamiento, procedimiento o instrucción?</t>
  </si>
  <si>
    <t>¿Se cumple con la directriz, guía, lineamiento, procedimiento o instrucción?</t>
  </si>
  <si>
    <t>¿Se socializan las directrices, procedimientos, guías o lineamientos con el personal involucrado en el proceso?</t>
  </si>
  <si>
    <t>¿Se cumple con estas directrices, procedimientos, guías o lineamientos?</t>
  </si>
  <si>
    <t>¿Las personas involucradas en el proceso contable están capacitadas para identificar los hechos económicos propios de la entidad que tienen impacto contable?</t>
  </si>
  <si>
    <t>¿Existe un procedimiento para llevar a cabo, en forma adecuada, el cierre integral de la información producida en las áreas o dependencias que generan hechos económicos?</t>
  </si>
  <si>
    <t>¿Se socializa este procedimiento con el personal involucrado en el proceso?</t>
  </si>
  <si>
    <t>¿Se cumple con el procedimiento?</t>
  </si>
  <si>
    <t>¿Se cuenta con una política, directriz, procedimiento, guía o lineamiento para la divulgación de los estados financieros?</t>
  </si>
  <si>
    <t>¿Se cumple la política, directriz, procedimiento, guía o lineamiento establecida para la divulgación de los estados financieros?</t>
  </si>
  <si>
    <t>Eficiencia</t>
  </si>
  <si>
    <t>24.4</t>
  </si>
  <si>
    <t xml:space="preserve"> ¿La entidad cuenta con una política o instrumento (procedimiento, manual, regla de negocio, guía, instructivo, etc.) tendiente a facilitar el flujo de información relativo a los hechos económicos originados en cualquier dependencia?</t>
  </si>
  <si>
    <t>¿Se ha implementado una política o  instrumento (directriz, procedimiento, guía o lineamiento) sobre la identificación de los bienes físicos en forma individualizada dentro del proceso contable de la entidad?</t>
  </si>
  <si>
    <t>¿Se cuenta con una directriz, guía o procedimiento para realizar las conciliaciones de las partidas más relevantes, a fin de lograr una adecuada identificación y medición?</t>
  </si>
  <si>
    <t>¿Se socializan estas directrices, guías o procedimientos con el personal involucrado en el proceso?</t>
  </si>
  <si>
    <t xml:space="preserve">¿Se cuenta con una directriz, guía, lineamiento, procedimiento o instrucción en que se defina la segregación de funciones (autorizaciones, registros y manejos) dentro de los procesos contables? </t>
  </si>
  <si>
    <t>¿Se socializa esta directriz, guía, lineamiento, procedimiento o instrucción con el personal involucrado en el proceso?</t>
  </si>
  <si>
    <t>¿La entidad tiene implementadas directrices, procedimientos, guías o lineamientos para realizar periódicamente inventarios y cruces de información, que le permitan verificar la existencia de activos y pasivos?</t>
  </si>
  <si>
    <t>¿Se tienen establecidas directrices, procedimientos, instrucciones, o lineamientos sobre análisis, depuración y seguimiento de cuentas para el mejoramiento y sostenibilidad  de la calidad de la información?</t>
  </si>
  <si>
    <t>¿Se socializan estas directrices, procedimientos, instrucciones, o lineamientos con el personal involucrado en el proceso?</t>
  </si>
  <si>
    <t>¿Existen mecanismos para verificar el cumplimiento de estas directrices, procedimientos, instrucciones, o lineamientos?</t>
  </si>
  <si>
    <t>¿El análisis, la depuracion y el seguimiento de cuentas se realiza permanentemente o por lo menos periódicamente?</t>
  </si>
  <si>
    <t>¿Los derechos y obligaciones se encuentran debidamente individualizados en la contabilidad, bien sea por el área contable, o bien por otras dependencias?</t>
  </si>
  <si>
    <t>¿La baja en cuentas es factible a partir de la individualización de los derechos y obligaciones?</t>
  </si>
  <si>
    <t>¿Para la identificación de los hechos económicos, se toma como base el marco normativo aplicable a la entidad?</t>
  </si>
  <si>
    <t>¿Se verifica que los registros contables cuenten con los documentos de origen interno o externo que los soporten?</t>
  </si>
  <si>
    <t>¿Se encuentran plenamente establecidos los criterios de medición posterior para cada uno de los elementos de los estados financieros?</t>
  </si>
  <si>
    <t>¿Se verifica que la medición posterior se efectúa con base en los criterios establecidos en el marco normativo aplicable a la entidad?</t>
  </si>
  <si>
    <t>¿Para las entidades obligadas a realizar rendición de cuentas, se presentan los estados financieros en la misma? Si la entidad no está obligada a rendición de cuentas, ¿se prepara información financiera con propósitos específicos que propendan por la transparencia?</t>
  </si>
  <si>
    <t>28.1</t>
  </si>
  <si>
    <t>28.2</t>
  </si>
  <si>
    <t>¿Se presentan explicaciones que faciliten a los diferentes usuarios la comprensión de la información financiera presentada?</t>
  </si>
  <si>
    <t>¿Existen mecanismos de identificación y monitoreo de los riesgos de índole contable?</t>
  </si>
  <si>
    <t>¿Se analizan y se da un tratamiento adecuado a los riesgos de índole contable en forma permanente?</t>
  </si>
  <si>
    <t>30.2</t>
  </si>
  <si>
    <t>30.3</t>
  </si>
  <si>
    <t>30.4</t>
  </si>
  <si>
    <t>¿Dentro del plan institucional de capacitación se considera el desarrollo de competencias y actualización permanente del personal involucrado en el proceso contable?</t>
  </si>
  <si>
    <t>32.2</t>
  </si>
  <si>
    <t>EXISTENCIA</t>
  </si>
  <si>
    <t>EFECTIVIDAD</t>
  </si>
  <si>
    <t>26.2</t>
  </si>
  <si>
    <t>Puntaje Máximo</t>
  </si>
  <si>
    <t>Factor de Calificación</t>
  </si>
  <si>
    <t>Puntaje Obtenido</t>
  </si>
  <si>
    <t>Calificación Máxima</t>
  </si>
  <si>
    <t>En vista de que la automatización para la generación de los libros contables con base en los comprobantes contables no permite inconsistencias, esta situación no aplica.</t>
  </si>
  <si>
    <t>PEDRO PABLO SALGUERO LIZARAZO</t>
  </si>
  <si>
    <t>Contratista Financiero Oficina de Control Interno</t>
  </si>
  <si>
    <t>Jefe Oficina de control Interno</t>
  </si>
  <si>
    <t>Se evidencia  mediante el Manual de Políticas Contables, versión 01 de noviembre de 2020, que con el establecimiento de las políticas contables se busca que la entidad reconozca, clasifique, registre, revele y presente sus operaciones transaccionales conforme a la normatividad vigente aplicable a la entidad y que dichos lineamientos sean de conocimiento de cada una de las áreas generadoras de hechos económicos en la entidad.</t>
  </si>
  <si>
    <t>Los proveedores de información contable se encuentran identificados en instrumentos como el Plan de Sostenibilidad contable, los procedimientos e instructivos definidos para el proceso contable.</t>
  </si>
  <si>
    <t>Dentro de los diferentes procedimientos documentados en el proceso de Gestión Financiera, se evidencian los receptores de información de índole contable, de tesorería y presupuestal.</t>
  </si>
  <si>
    <t>El aplicativo contable de la entidad genera la numeración de los comprobantes automáticamente, de manera que es un control automático para que no exista repetición en el número de documentos.</t>
  </si>
  <si>
    <t>Cada política contable definida en el Instituto establece los criterios de medición y de medición inicial de las operaciones conforme al Marco Normativo para entidades de Gobierno.</t>
  </si>
  <si>
    <t xml:space="preserve">La entidad cuenta con ocho políticas contables; durante la vigencia 2020, definió las políticas de Intangibles y de Cuentas por pagar; asimismo, implementó el Manual de Políticas Contables, versión 01, del mes de noviembre de 2020.
Las siguientes son las políticas contables definidas por la entidad:
1. Efectivo y equivalentes del efectivo
2. Propiedad, planta y equipo
3. Activos intangibles
4. Deterioro de bienes muebles e inmuebles
5. Cuentas por pagar
6. Beneficios a los empleados
7. Provisiones, pasivos contingentes y activos contingentes
8. Ingresos provenientes de transacciones sin contraprestación
</t>
  </si>
  <si>
    <t>Una vez verificados los criterios de medición posterior para las cuentas del Instituto frente a las Normas para el reconocimiento, medición, revelación y presentación de los hechos económicos de las entidades de Gobierno - Versión 2015.06, se evidenció que se encuentran ajustadas.</t>
  </si>
  <si>
    <t>La información base para el cálculo de los indicadores del proceso de Gestión Financiera, se toma de los Estados financieros oficiales  publicados; de tal manera, se garantiza que los datos correspondan con las cifras reales que componen los estados financieros de la entidad.</t>
  </si>
  <si>
    <t>JOHANNA M. DUARTE SANCHEZ</t>
  </si>
  <si>
    <r>
      <rPr>
        <b/>
        <sz val="10"/>
        <color theme="1"/>
        <rFont val="Arial Narrow"/>
        <family val="2"/>
      </rPr>
      <t xml:space="preserve">FUENTE: </t>
    </r>
    <r>
      <rPr>
        <sz val="10"/>
        <color theme="1"/>
        <rFont val="Arial Narrow"/>
        <family val="2"/>
      </rPr>
      <t xml:space="preserve">Adaptación del formato guía suministrado por la Contaduría General de la Nación. </t>
    </r>
  </si>
  <si>
    <r>
      <rPr>
        <b/>
        <sz val="10"/>
        <color theme="1"/>
        <rFont val="Arial Narrow"/>
        <family val="2"/>
      </rPr>
      <t>NOTA</t>
    </r>
    <r>
      <rPr>
        <sz val="10"/>
        <color theme="1"/>
        <rFont val="Arial Narrow"/>
        <family val="2"/>
      </rPr>
      <t xml:space="preserve">: El aplicativo CHIP de la Contaduría General de la Nación validará que cuando la respuesta a una pregunta relativa a la </t>
    </r>
    <r>
      <rPr>
        <b/>
        <sz val="10"/>
        <color theme="1"/>
        <rFont val="Arial Narrow"/>
        <family val="2"/>
      </rPr>
      <t>Existencia</t>
    </r>
    <r>
      <rPr>
        <sz val="10"/>
        <color theme="1"/>
        <rFont val="Arial Narrow"/>
        <family val="2"/>
      </rPr>
      <t xml:space="preserve"> de un control sea </t>
    </r>
    <r>
      <rPr>
        <b/>
        <sz val="10"/>
        <color theme="1"/>
        <rFont val="Arial Narrow"/>
        <family val="2"/>
      </rPr>
      <t>NO</t>
    </r>
    <r>
      <rPr>
        <sz val="10"/>
        <color theme="1"/>
        <rFont val="Arial Narrow"/>
        <family val="2"/>
      </rPr>
      <t xml:space="preserve">, las preguntas relacionadas con la Efectividad de dicho control sean calificadas también con </t>
    </r>
    <r>
      <rPr>
        <b/>
        <sz val="10"/>
        <color theme="1"/>
        <rFont val="Arial Narrow"/>
        <family val="2"/>
      </rPr>
      <t>NO.</t>
    </r>
  </si>
  <si>
    <t>En las actividades de seguimiento al Plan de sostenibilidad contable 2020-2022, se definen los documentos, informes, reportes y soportes que deben ser remitidos por las áreas al proceso contable.</t>
  </si>
  <si>
    <t>Mediante seguimiento al Comité deSostenibilidad Contable DDC-00003-2018, del  19/05/2021, la OCI evidenció el seguimiento al Plan de Sostenibilidad Contable y la realización del Comité de Sostenibilidad Contable, el 8 y 9 de febrero del 2021.</t>
  </si>
  <si>
    <t>De acuerdo al procedimiento de Elaboración Estados financieros IDPAC-GF-PR-04, del 26/07/2021, el personal asignado analiza y clasifica la información de acuerdo a su naturaleza contable- Actividad 3.</t>
  </si>
  <si>
    <t>No se cuenta con un tipo de lineamiento independiente a los procedimientos del proceso contable donde se defina la segregación de funciones; sin embargo en los procedimientos se definen las actividades, los responsables y la forma de ejecutarlas. En el caso del procedimiento IDPAC-GF-PR-04 "Elaboración estados financieros", versión 10 del 26/07/2021, se evidencia que los responsables (cargo) de las actividades, se encuentran definidos pertinentemente para cada etapa de identificación, clasificación y generación, aprobación y presentación de los estados contables.</t>
  </si>
  <si>
    <t>El Procedimiento de Elaboración Estados Financieros  IDPAC-GF-PR-04 del 26/07/2021, define las siguientes políticas: 
- "El Contador de la entidad, elabora y presenta trimestralmente el informe de estados financieros para revisión del Secretario General y la aprobación del Representante Legal, los cuales se reportan a las entidades competentes". 
- "La trasmisión de los estados financiero e información complementario se realiza a través de las plataformas o aplicativos dispuestos por las entidades que lo requieran". 
Al igual que lo define en la actividad 16 - Presentar y enviar  los estados financieros e informes.</t>
  </si>
  <si>
    <t>En cuanto a la realización periódica de inventarios la entidad cuenta con el Procedimiento de Inventarios y bajas de bienes IDPAC-GRF-PR-01 , versión 07 del 07/12/2017.
En cuanto al cruce de información de activos y pasivos la entidad cuenta con el Plan de Sostenibilidad contable, el cual establece las actividades de seguimiento y conciliación de la información fuente del proceso contable.</t>
  </si>
  <si>
    <t>La entidad cuenta con los siguientes lineamientos y herramientas:
- Plan de Sostenibilidad Contable vigencia 2020-2022
- Comité Técnico de Sostenibilidad Contable (Resolución 323 de 2019- Resolución 388 de 2020).</t>
  </si>
  <si>
    <t>La individualización de los bienes y derechos en el Instituto, así como de las obligaciones, permite analizar los diferentes aspectos causales de depuración, como lo establece la Resolución No. 388 del 2020 "Por la cual se modifica y adiciona la Resolución 323 de 20 de noviembre de 2019 (...) correspondiente al Comité Técnico de Sostenibilidad Contable"</t>
  </si>
  <si>
    <t>El Manual de Políticas Contables de noviembre de 2020, versión 1, compila las ocho políticas definidas por la entidad y en su alcance define que "Estará sujeto a las Normas para el Reconocimiento, Medición, Revelación y Presentación de los hechos económicos de las entidades de Gobierno y en concordancia con el Manual de Políticas Contables de Bogotá D.C."</t>
  </si>
  <si>
    <t>Cada política contable definida en el Instituto establece los criterios de reconocimiento conforme al Marco normativo para entidades del Gobierno.</t>
  </si>
  <si>
    <t>La información automatizada del sistema contable permite que los libros contables se generen a partir de la información registrada mediante comprobantes de contabilidad; sin embargo, el proceso realiza cruce de información trimestral con los registros en la base de datos de CGN_001_SALDOS_Y_MOVIMIENTOS.</t>
  </si>
  <si>
    <t>Entre los criterios para la medición posterior de los bienes de la entidad establecidos en la política Propiedad, Planta y Equipo, se incluyó el de utilizar el método de depreciación lineal a aplicar uniformemente en todos los periodos de vida útil definida, lo cual se continua realizando por la entidad a través de la parametrización del Sistema y de los controles de validación definidos.</t>
  </si>
  <si>
    <t>De acuerdo con lo informado por la profesional del área de contabilidad, la entidad tiene en cuenta los estados financieros para la adquisición de seguros mediante avalúo de los estados financieros.</t>
  </si>
  <si>
    <t>La entidad cuenta con la Guía para la administración del riesgo, IDPAC-PE-GU-01, Versión 7 del 24/03/2021. Asimismo, los riesgos son gestionados y monitoreados a través del aplicativo Institucional del SIGPARTICIPO.</t>
  </si>
  <si>
    <t>Los riesgos son monitoreados por el proceso de gestión financiera a través del aplicativo SIGPARTICIPO, los cuales son objeto de seguimiento cuatrimestral por parte de la Oficina Asesora de Planeación.
Asimismo, la OCI evidenció mediante auditoría al proceso de Gestión financiera que se gestionan los riesgos de índole contable.</t>
  </si>
  <si>
    <t>Según lo evidenciado en la Auditoría al Proceso de Gestión Financiera, del 10/09/2021, realizó revisión de sus riesgos a inicios de la vigencia 2021  y fueron actualizados.</t>
  </si>
  <si>
    <t>El proceso de Gestión Financiera  define los controles para cada uno de los riesgos identificados; los cuales pueden evidenciarse en el SIGPARTICIPO.</t>
  </si>
  <si>
    <t>Las profesionales vinculadas al proceso contable, son contadoras públicas y cumplen con el perfil  para desempeñar las funciones establecidas en la Resolución 203 de 2019 "Por la cual se modifica el Manual Específico de Funciones y de Competencias Laborales..." y para apoyar dichas funciones.</t>
  </si>
  <si>
    <t>Según Procedimiento Elaboración Estados financieros IDPAC-GF-PR-04, del 26/07/2021, se generan los comprobantes de contabilidad en el sistema contable, una vez realizado el registro del hecho económico con base en los soportes idóneos. Ac.8
Los comprobantes contables se encuentran organizados digitalmente de manera mensual.</t>
  </si>
  <si>
    <t>El proceso de Gestión financiera realizó revisión y actualización de sus riesgos y controles a inicios de la presente vigencia.</t>
  </si>
  <si>
    <t>El seguimiento o monitoreo a los planes de mejoramiento se realiza por el proceso  responsable a través de la plataforma SIGPARTICIPO y por parte de la OCI en sus seguimientos periódicos.
La Oficina de Control Interno realizó seguimientos a la eficiencia del Plan de Mejoramiento Institucional a 12/02/2021 y al 04/10/2021, que el proceso de Gestión Financiera presentaba acciones vencidas en el plazo de su análisis y formulación según lo establecido en la Resolución 332-2015, que correspondieron a las acciones: Ob-0038, Ob-0143 y Ob-0144; no obstante dichas acciones corresponden al proceso presupuestal, no contable.
Respecto al seguimiento al Plan de Mejoramiento de la Contraloría, la OCI evidenció a septiembre del 2021, que las 2 acciones del proceso de gestión financiera (contabilidad y tesorería) se encontraron Cumplidas.</t>
  </si>
  <si>
    <t>La entidad cuenta con el "Plan de Sostenibilidad contable" vigencia 2020-2022, cuyo objetivo es: "Realizar el seguimiento de manera permanente a la información presentada por cada una de las áreas de gestión por medio de informes y reportes, con el fin de que dicha información se presente con las características de confiabilidad, eficacia, comprensibilidad y oportunidad garantizando la calidad de la información contable"
Se evidencia que el documento IDPAC-GF-OT-01, versión 02 del 24/04/2017 "Instructivo para la captura, salvaguarda y expedición de informes contables- IDPAC",  publicado en la plataforma SIGPARTICIPO, en el numeral 5 indica los documentos y plazos del reporte de información al área contable.  Teniendo en cuenta la vigencia del documento, se recomienda revisar y evaluar la pertinencia de su actualización y gestión del documento.</t>
  </si>
  <si>
    <t xml:space="preserve">En el Plan de sostenibilidad contable 2020-2022,  para las actividades de seguimiento, se definen los procedimientos relacionados con cada actividad (Conciliación bancaria, Trámite de cuentas para pago, Cuentas por pagar, Trámite para pago de cuentas SECOP i y ii, Registro y devolución de ingresos, Liquidación de Nómina, Ingresos y egresos de almacén, Inventarios y baja de bienes). Dichos procedimientos se encuentran documentados y publicados en la plataforma SIGPARTICIPO.
Durante la vigencia 2021 se han actualizado procedimientos tales como: Elaboración de Estados financieros, Solicitud de CDP y los procedimientos relacionados con el proceso de tesorería.
</t>
  </si>
  <si>
    <t>Se evidenció mediante la plataforma SIGPARTICIPO, los siguientes indicadores del proceso contable:
- Índice de liquidez.
- Índice de Gastos administrativos en servicios personales.
- Presentación oportuna de informes financieros.</t>
  </si>
  <si>
    <t>Se evidenció en la plataforma SIGPARTICIPO el Mapa de Riesgos del proceso de Gestión Financiera, en el que se evalúan los riesgos identificados, lo que incluye la definición de la probabilidad y del impacto del riesgo.</t>
  </si>
  <si>
    <t>El Sistema contable ZBOX, utilizado por la entidad, se encuentra parametrizado para que genere los comprobantes consecutivamente, lo que corresponde a un control automático que garantiza el orden en el registro de las operaciones.</t>
  </si>
  <si>
    <t>Como lineamiento que permite a la entidad tener los bienes individualizados; ya sea que se encuentren en servicio o en bodega, se cuenta con el Procedimiento de inventarios y bajas de bienes IDPAC-GRF-PR-01, versión 07 del 07/12/2017; el cual establece en su objetivo: "Disponer de una guía e instrumento de consulta permanente, para los responsables de la administración, custodia, manejo, registro y control, de los inventarios como también las bajas de bienes del almacén, a través de la distribución adecuada de las tareas y responsabilidades, además de mantener el registro y control sobre los bienes clasificados como devolutivos, de consumo y consumo controlado con el propósito de mantener actualizada la información de los bienes en servicio y en almacén que posee el IDPAC, verificando que, al realizar la inspección física, la información registrada, corresponda con el valor, la ubicación, características y responsable la cual debe desarrollarse anualmente y de manera aleatoria". Para ello los bienes son registrados en el aplicativo ZBOX y por tercero o responsable; lo cual pudo evidenciarse en el seguimiento a la Resolución DDC-00001-2019, del 28/09/2021.
La información de los bienes es registrada por el área de Almacén y reportada al area de contabilidad por medio de interface en el sistema contable.</t>
  </si>
  <si>
    <t xml:space="preserve">El sistema contable ZBOX, utilizado por la entidad, se encuentra parametrizado de acuerdo al Catálogo General de Cuentas vigente. </t>
  </si>
  <si>
    <t>Los hechos económicos para la medición posterior de la Propiedad, Planta y Equipo e Intangibles, se encuentran definidos en las políticas del Procedimiento Medición indicio de deterioro del valor de activos, el cual se encuentra en proceso de aprobación. Los de las Cuentas por pagar y de Provisiones, pasivos contingentes y Activos contingentes, se describen en las políticas contables.
Asimismo, los hechos de medición posterior por deterioro de los activos no generadores de efectivo se definen en la política de Deterioro de bienes muebles e inmuebles.</t>
  </si>
  <si>
    <t>Se evidenciaron los estados financieros publicados en la página web del Instituto, trimestralmente de forma mensual, link de transparencia, vigencia 2021: https://www.participacionbogota.gov.co/transparencia/presupuesto/estados-financieros/2021.</t>
  </si>
  <si>
    <t>Se evidenció publicada en la página web de la entidad, la Rendición de cuentas IDPAC 2021 correspondiente al primer semestre 2021 y en los Documentos Rendición de Cuentas, se presentaron los Estados Financieros a 31 de marzo del 2021.
link: https://www.participacionbogota.gov.co/rendicion-de-cuentas-idpac-2021</t>
  </si>
  <si>
    <t>Los estados financieros al 31/03/2021, presentados en la rendición de cuenta del primer semestre 2021,  corresponden con los trasmitidos vía Bogotá Consolida y CHIP y con los publicados en la página web de la entidad.</t>
  </si>
  <si>
    <t xml:space="preserve">De acuerdo a lo evidenciado en el seguimiento consolidado a octubre 2021 de austeridad en el gasto público, no se evidenció que en el Plan  Institucional de Capacitación se incluyeran temas para mejorar competencias o brindar actualización, relacionados con el proceso contable.
</t>
  </si>
  <si>
    <t>El Plan Institucional de Capacitación 2021, no incluyó temas del proceso contable.</t>
  </si>
  <si>
    <t>Se evidenció el reporte de información contable pública vía Chip y Bogotá Consolida correspondiente al trimestre de julio a septiembre del 2021, la cual se realizó el 21 y 22 de octubre, cumpliendo los plazos establecidos por la CGN y DDC.</t>
  </si>
  <si>
    <t>El procedimiento Elaboración Estados financieros IDPAC-GF-PR-04, del 26/07/2021, establece en su actividad No. 1, "Recibir la información financiera de cada dependencia de la entidad", que "Cada dependencia suministrará a través de documentos soportes de las diferentes operaciones, de acuerdo con las políticas contables establecidas por la entidad (obligaciones, provisiones, depreciaciones y ajustes).
Mediante seguimiento al Comité de Sostenibilidad Contable Resolución DDC-000003 de 2018, del 19/05/2021, se evidenció que en el seguimiento al Plan de Sostenibilidad contable 2020-2022., de enero a marzo 2021, se cumplió con las actividades y criterios definidos.</t>
  </si>
  <si>
    <r>
      <t xml:space="preserve">Mediante seguimiento al Comité de Sostenbilidad Contable Resolución DDC-000003 de 2018, del 19/05/2021, se evidenció que las Políticas contables no han sufrido modificación respecto a la vigencia anterior y corresponden a la naturaleza y actividad de la entidad.
En dicho seguimiento la OCI realizó recomendación sobre la revisión de las políticas en cuanto a que sólo  se incluyen en éstas, aspectos que son aplicables al Instituto,  ya que pudo evidenciarse en la Política contable de beneficios a los empleados, en la que se define que “Esta política ha sido elaborada con base en los reconocimientos que, a la fecha otorga el Instituto a sus empleados…” y dentro de los mismos, establece el de beneficios posempleo; no obstante, según notas a los estados financieros a 31 de diciembre de 2020, Nota 22. Beneficios a los empleados, se revela que: “Los empleados de IDPAC cuentan únicamente con beneficios a corto plazo, dado que no reciben el reconocimiento por permanencia, ni se cuenta con beneficios pos-empleo”.
Al respecto el proceso manifiesta que las políticas son transversales y  se realizan de forma abierta y amplia ajustadas a la normatividad,  por si se presentan los eventos que den lugar al reconocimiento  más adelante.
Al respecto, la OCI </t>
    </r>
    <r>
      <rPr>
        <b/>
        <sz val="10"/>
        <color theme="1"/>
        <rFont val="Arial Narrow"/>
        <family val="2"/>
      </rPr>
      <t>recomienda</t>
    </r>
    <r>
      <rPr>
        <sz val="10"/>
        <color theme="1"/>
        <rFont val="Arial Narrow"/>
        <family val="2"/>
      </rPr>
      <t xml:space="preserve"> que las políticas contables de la entidad, adicionalmente a estar alineadas a la normatividad, también sean lo más precisas y ajustadas a la realidad del Instituto.</t>
    </r>
  </si>
  <si>
    <r>
      <t>Se evidencia en el Plan de Sostenibilidad Contable vigencia 2020-2022, que existe la actividad de seguimiento entre el área de Tesorería y de Contabilidad para la realización de las conciliaciones bancarias, así como de la conciliación que realiza contabilidad de los descuentos por concepto de retención en la fuente, reteica, reteiva y estampillas para el pago de impuestos.
Asimismo, determina que para la información de Propiedad, planta y equipo el área de Contabilidad realiza verificación mensual de las cuentas contables con el balance de prueba, una vez se realiza el cierre en el módulo de almacén e inventarios.
Adicionalmente, se realiza la conciliación Cuenta Única Distrital, mediante la cual se confrontan los saldos finales con los de libros auxiliares generados por Hacienda para realizar los ajustes a que haya lugar</t>
    </r>
    <r>
      <rPr>
        <sz val="11"/>
        <color theme="1"/>
        <rFont val="Arial Narrow"/>
        <family val="2"/>
      </rPr>
      <t>.</t>
    </r>
  </si>
  <si>
    <t>La OCI mediante Auditoría interna al proceso de Gestión financiera, del 10/09/2021, verificó el cumplimiento de procedimientos del proceso Gestión financiera y generó observaciones relacionadas con la ejecución de los procedimientos de "Expedición de certificado de disponibilidad presupuestal" y de "Trámite de cuentas para pago Secop 2".</t>
  </si>
  <si>
    <t>De acuerdo al procedimiento de Elaboración Estados financieros IDPAC-GF-PR-04, del 26/07/2021, cada transacción genera el correspondiente comprobante contables, codificado según su naturaleza.
Los registros se realizan por tercero, lo cual se puede evidenciar en los comprobantes y libros contables.</t>
  </si>
  <si>
    <t>Durante la vigencia y desde la declaratoria de emergencia por la Pandemia Covid-19, los documentos soporte se encuentran digitalizados. Al respecto se evidenciaron por carpetas mensuales los comprobantes contables y los soportes, clasificados por su naturaleza. De acuerdo con lo informado por el proceso contable, se tiene previsto realizar la impresión de todos los documentos para la organización de su archivo físico.</t>
  </si>
  <si>
    <t>Según Procedimiento Elaboración Estados financieros IDPAC-GF-PR-04, del 26/07/2021, se generan y validan los libros oficiales. Los mismos son consecuentes con la elaboración de los comprobantes contables y de los estados financieros, a través del sistema contable. Ac. 12.
Adcionalmente el sistema utilizado genera los libros de manera automática a partir de la información registrada en los comprobantes contables.</t>
  </si>
  <si>
    <t>El Procedimiento Elaboración Estados financieros IDPAC-GF-PR-04, del 26/07/2021, establece actividades de revisión por parte del Profesional Especializado con funciones de contador, en la consistencia y completitud de los comprobantes registrados en el sistema contable.  Ac.8.</t>
  </si>
  <si>
    <t>De acuerdo a lo evidenciado en el seguimiento al Plan de Sostenibilidad Contable 2020-2022, del primer trimestre de la vigencia, realizado el 19/05/2021, la entidad aplica los criterios de medición que corresponden según el marco normativo y según los definidos en las Políticas Contables del Instituto.</t>
  </si>
  <si>
    <t>El cálculo de la depreciación de los bienes de la entidad se encuentra parametrizada en el Sistema ZBOX, el cual se confronta por el área de Almacén, con otros archivos Excel a efectos de validar que los mismos sean los adecuados.</t>
  </si>
  <si>
    <t>La entidad definió en sus políticas contables, la medición posterior para : La Propiedad Planta y Equipo, Activos Intangibles, Cuentas por Pagar, Provisiones, Pasivos Contingentes y Activos Contingentes.</t>
  </si>
  <si>
    <t>El Instituto cuenta con el Procedimiento Elaboración Estados financieros IDPAC-GF-PR-04, del 26/07/2021, el cual establece presentar y enviar los estados financieros e informes complementarios a los entes de control y demás usuario de la información, los cuales son publicados en link de transparencia de la entidad.</t>
  </si>
  <si>
    <r>
      <t xml:space="preserve">El Índice de liquidez: "Indica la liquidez más inmediata para cubrir obligaciones a corto plazo".
El Índice de gastos administrativos en servicios personales: "Controlar el rubro más relevante de los gastos administrativos determinando su proporción frente a los gastos totales".
Presentación oportuna de informes financieros: "Presentación oportuna de estados financieros a entes de consolidación".
De acuerdo con la definición de los indicadores contables, se evidencia que éstos corresponden con la información del proceso. 
</t>
    </r>
    <r>
      <rPr>
        <b/>
        <sz val="10"/>
        <color theme="1"/>
        <rFont val="Arial Narrow"/>
        <family val="2"/>
      </rPr>
      <t>Se recomienda</t>
    </r>
    <r>
      <rPr>
        <sz val="10"/>
        <color theme="1"/>
        <rFont val="Arial Narrow"/>
        <family val="2"/>
      </rPr>
      <t xml:space="preserve"> nuevamente la revisión del indicador Índice de gastos administrativos en servicios personales, ya que aunque se cumple la meta,  su califIicación en el aplicativo SIGPPARTICIPO es "Deficiente".</t>
    </r>
  </si>
  <si>
    <t>La OCI evidenció mediante Auditoría interna al Proceso de Gestión Financiera del 10/09/2021, que el área de Contabilidad de la entidad se encontró conformada por la Profesional especializada, código 222, grado 04, Contadora Pública, quien ejerce las funciones de contador en la entidad, con el apoyo como contratista, de una profesional especializada, Contadora Pública. En este sentido los perfiles del área se encontraton ajustados a la formación académica necesaria para cumplir con las funciones asociadas al proceso de conformidad con la Resolución 203 de 2019 "Por la cual se modifica el Manual Específico de Funciones..."</t>
  </si>
  <si>
    <t>Existen lineamientos en la entidad para llevar a cabo de forma adecuada el cierre de la información contable en  el Plan de Sostenibilidad contable 2020-2022, mediante el cual se establecen las actividades a desarrollar entre el área de contabilidad y las áreas proveedoras de información y las fechas, a fin de realizar el debido reconocimiento y registro de las operaciones. 
Adicionalmente, la entidad emitió la Circular No. 029 de 2021 - Cierre de la gestión financiera vigencia 2021.</t>
  </si>
  <si>
    <t>El análisis y seguimiento de la información fuente del proceso contable se realiza mensualmente y según lo establecido mediante la Resolución 388 de 2020, "Por la cual se modifica y adiciona la Resolución 323 de 20 de noviembre de 2019 expedida por el director general del IDPAC correspondiente al Comité Técnico de Sostenibilidad Contable" que indica: "Cuando la información financiera no refleje la realidad económica de la entidad., se deben adelantar las gestiones administrativas para depurar las cifras y demás contenidos en los estados financieros, informes y reportes contables, de forma que cumplan las características fundamentales de relevancia y representación fiel.."
Teniendo en cuenta que a diciembre del 2021 existen bienes por depurar en los estados financieros a raíz de la pérdida ocurrida vigencias atrás y que no se resolvió su situación antes de finalizar la vigencia como se tenía previsto, ya que no se llevó a cabo el Comité Técnico de Sostenibilidad contable, se da como cumplido parcialmente este elemento.</t>
  </si>
  <si>
    <t>La actualización de las provisiones por probables salidas de recursos se realiza de acuerdo a la calificación trimestral de los procesos por parte de la Oficina Asesora Jurídica, reportada mediante SIPROJ WEB.
Respecto a la actualización de la Propiedad Planta y Equipo e Intangibles, en su análisis, la entidad a través de los procesos de Gestión de Recursos físicos y Gestión de Tecnologías de Información, determinó que no se presentaron indicios de deterioro para dichos bienes durante la vigencia 2021.
Teniendo en cuenta que no se realizó la revisión de la vida útil y la depreciación de los bienes al finalizar la vigencia, se da como cumplido parcialmente este elemento.</t>
  </si>
  <si>
    <t>El Instituto elaboró las Notas a los estados financieros a 31 de diciembre 2021, mediante las cuales revela la información de los saldos al cierre de la vigencia y describe su naturaleza.</t>
  </si>
  <si>
    <t>Las Notas a los estados financieros a 31 de diciembre 2021 del Instituto, contienen la información cuantitativa y cualitativa de la naturaleza de los saldos presentados al cirre de la vigencia, necesaria para ser comprendida por los usuarios.</t>
  </si>
  <si>
    <t>Como mecanismo de revisión de la consistencia de la información contable pública del Instituto a 31 de diciembre del 2021, se llevó a cabo la Sesión No. 01-2022, del Comité Técnico de Sostenibilidad Contable, del 07/febrero/2022, mediante el cual se presentaron recomendaciones y se realizaron ajustes en las Notas a los Estados Financieros a 31 de diciembre de 2021; de lo cual se evidencia la respectiva Acta de reunión virtual.</t>
  </si>
  <si>
    <t>Las Notas a los estados financieros a 31 de diciembre 2021 del Instituto, se ajustan a los lineamientos emitidos por la Contadora General de Bogotá D.C mediante Carta Circular No. 106 del 24/diciembre/2021 a partir de la “Plantilla para la preparación y presentación uniforme de las notas a los estados financieros”, publicada por la CGN a través de la Resolución 193-2020 y contienen la información cualitativa y cuantitativa que facilita la comprensión de sus usuarios.</t>
  </si>
  <si>
    <t xml:space="preserve">El Instituto cuenta con el Plan de Mejoramiento Contraloría vigencia 2021 con fecha final planificada 30/12/2021 y el Plan de Mejoramiento Institucional al 30/12/2022.
Asimismo,  cuenta con la Guía IDPAC-MC-GU-02 Guía para la administración del plan de mejoramiento, versión 03 del 18-jun-2020.
El área contable da cumplimiento a los lineamientos establecidos en estas herramientas.
</t>
  </si>
  <si>
    <t>Dicho mecanismo se aplica de manera mensual previa a  generar los auxiliares contables y los balances de prueba para la generación de los libros de contabilidad y de los Estados Financieros.</t>
  </si>
  <si>
    <t>La entidad realizó toma física de inventarios, del cual se evidenció el documento "Informe de Gestión - Informe técnico - Levantamiento de inventario activos fijos 2021", cumpliendo los establecido en el Manual de procedimientos Administrativos y Contables para el manejo y control de los bienes y en el procedimiento  Inventarios y bajas de bienes IDPAC-GRF-PR-01 , versión 07 del 07/12/2017, respecto a la toma física de los inventarios anual.
Adicionalmente, mediante Informe de Seguimiento a la DDC-00001-2019, del 28/09/2021, la OCI evidenció que el proceso de Gestión de Recursos Físicos realizó inventarios aleatorios periódicamente.
En cuanto al cruce de información de activos y pasivos, la entidad realiza verificaciones con los procesos proveedores de información trimestralmente de acuerdo con las actividades planificadas en el Plan de Sostenibilidad contable 2020-2022. El último seguimiento correspondiente al trimestre julio-septiembre 2021, se encuentra publicado en la intranet, en el link: https://intranetidpac.azurewebsites.net/seguimiento-plan-de-sostenibilidad-contable-vigencia-julio-septiembre-de-2021/
De acuerdo con lo reportado en dicho seguimiento, se recomienda, realizar y documentar cruces de información con el área de nómina (Beneficios a empleados) y tesorería (Cuentas por pagar).</t>
  </si>
  <si>
    <t>La entidad cuenta con el "Plan de Sostenibilidad contable 2020-2022" en el que se establecen las actividades, responsables y tiempos para el reporte de la información fuente de las diferentes áreas al proceso contable. Dichas actividades se encuentran vinculadas en diferentes procedimientos establecidos para la circulación de la información desde y hacia el proceso contable.
Asimismo, cuenta con el Instructivo para la captura, salvaguarda y expedición de informes contables IDPAC-GF-OT-01, para el reporte de información de las áreas fuente.
Se recomienda establecer flujogramas de la secuencia de las actividades para el reporte de información desde los procesos generadores de información hacia el proceso contable.</t>
  </si>
  <si>
    <t>El Catálogo General de Cuentas, es verificado trimestralmente, cada vez que se reporta la información contable pública de la entidad y cada vez que se elaboran los comprobantes contables y se crean nuevas cuentas, de lo cual se documenta el registro "Base cruce de cuentas del catálogo"
Se recomienda dejar registro de las revisiones de la vigencia del catálogo de cuentas, adicionalmente a cuando se crean nuevas cuentas contables.</t>
  </si>
  <si>
    <t>El procedimiento  Elaboración Estados financieros IDPAC-GF-PR-04, del 26/07/2021,  establece que el personal asignado verifique que los soportes cuenten con la información suficiente requerida y realiza la devolución de los documentos incompletos para ajuste. Ac. 1 y 2, lo cual indica que para registrar la información esta debe primero contar con los documentos soportes adecuados.
Asimismo, se evidenció que el proceso contable contó con la documentación soporte para el registro de las operaciones mediante la implementación de las actividades definidas en el Plan de Sostenibilidad Contable 2020-2022 - Seguimiento trimestre julio-septiembre 2021.
Al respecto se evidenciaron archivados en carpeta magnética del proceso contable, los documentos soporte de las operaciones, de manera mensual.</t>
  </si>
  <si>
    <t xml:space="preserve">Los Estados Financieros anuales son presentados ante el Comité Técnico de Sostenibilidad contable, antes de ser suscritos por los responsables para su revisión y sugerencias y para ser presentados oportunamente a la administración para la toma de decisiones.
Se evidenciaron capturas de pantallas del reporte de la información contable pública trasmitida a través de Bogotá Consolida, al 31 de diciembre del 2021, conforme a los plazos establecidos en la Resolución 706 de 2016, emitida por la CGN.
</t>
  </si>
  <si>
    <t xml:space="preserve">El proceso de Gestión Financiera cuenta con los lineamientos para que la clasificación y registro de las operaciones de la entidad se realice por terceros (Procedimiento Elaboración Estados Financieros IDPAC-GF-PR-04); éstos se vieron reflejados en el Balance de Prueba Auxiliar por tercero, a diciembre del 2021 y en las Notas a los Estados Financieros a diciembre 31 de 2021.
</t>
  </si>
  <si>
    <t>El Plan de Sostenibilidad contable del Instituto, vigencia 2020-2022, se encuentra publicado en la intranet de la entidad, en el link http://intranetidpac.azurewebsites.net/wp-content/uploads/2020/12/Plan-de-Sostenibilidad-Contable.pdf y fue divulgado a la entidad mediante correo electrónico del 15/12/2020.
Asimismo, el Plan de Sostenibilidad Contable 2020-2022 fue socializado mediante reunión virtual del 22/12/2021.</t>
  </si>
  <si>
    <t>El Plan de Sostenibilidad contable del Instituto, vigencia 2020-2022, se encuentra publicado en la intranet de la entidad, en el link http://intranetidpac.azurewebsites.net/wp-content/uploads/2020/12/Plan-de-Sostenibilidad-Contable.pdf y fue divulgado a la entidad mediante correo electrónico del 15/12/2020.
El Plan de Sostenibilidad Contable 2020-2022 fue socializado mediante reunión virtual del 22/12/2021.</t>
  </si>
  <si>
    <t>El Plan de Sostenibilidad contable del Instituto, vigencia 2020-2022,  fue socializado con el personal involucrado en el proceso contable y con los responsables proveedores de información, el 22/12/2021, de lo cual se evidenció acta de reunión virtual.</t>
  </si>
  <si>
    <t>La individualización de los bienes de la entidad se verifica mediante la toma física de inventarios, la cual se realiza periódicamente de manera aleatoria y anualmente, de acuerdo a los establecido en el  Procedimiento de inventarios y bajas de bienes IDPAC-GRF-PR-01, versión 07 del 07/12/2017. Durante la vigencia 2021, se realizó la toma física de inventarios, cuyo informe se emitió el 11/10/2021; adicionalmente, mediante Informe de Seguimiento a la DDC-00001-2019, del 28/09/2021, la OCI evidenció que el proceso de Gestión de Recursos Físicos realizó inventarios aleatorios periódicos.
Se evidenció en el Balance de prueba- Auxiliar por tercero a 31 de diciembre del 2021, que las cuentas y subcuentas de Propiedad, Planta y Equipo se encuentran detalladas por tercero.</t>
  </si>
  <si>
    <t xml:space="preserve">Se evidenció mediante seguimiento al Comité de Sostenibilidad Contable, DDC-00003-2018, del 19/05/2021, que el seguimiento y evaluación del plan de sostenbilidad contable enero-marzo 2021, se adelantaron las actividades previstas y en los tiempos establecidos, de lo cual se evidenciaron los reportes de conciliaciones bancarias, el reporte de consignación de cesantías vigencia 2020, el reporte de obligaciones, captura de pantalla del 31/03/2021 por concepto de Documento interface de Activos Fijos y el Informe de incapacidades y de proyección vacaciones.
En este informe se recomendó el cumplimento de la política de revisión anual del Plan de Sostenibilidad Contable, la cual se llevó a cabo mediante reunión virtual del 22/12/2021, integrada por el personal involucrado en el proceso y los responsables del reporte de información de que trata dicho Plan. Como parte de la evaluación, según acta de reunión, se realizó el seguimiento al Plan de Sostenibilidad Contable del período julio-septiembre-2021. </t>
  </si>
  <si>
    <t xml:space="preserve">El Plan de Sostenibilidad contable del Instituto, vigencia 2020-2022, se encuentra publicado en la intranet de la entidad, en el link http://intranetidpac.azurewebsites.net/wp-content/uploads/2020/12/Plan-de-Sostenibilidad-Contable.pdf y fue divulgado a la entidad mediante correo electrónico del 15/12/2020.
El Plan se encuentra proyectado por la contratista del área de Contabilidad, revisado por la Profesional con funciones de contadora y aprobado por el Secretario General, como responsable del proceso.
Adicionalmente a la Circular 029-2021, para el Cierre de la gestión financiera vigencia 2021, se evidenciaron comunicaciones emitidas desde el proceso contable, a fin de contar con la información al cierre de la vigencia, en relación con la valoración de deterioro, los procesos a favor y en contra del Instituto, de presupuesto, de talento humano y de tesorería. </t>
  </si>
  <si>
    <t>Se evidenció mediante el  Balance de Prueba - Auxiliar por tercero a 31/12/2021, que en la contabilidad las cuentas se encuentran individualizadas por tercero; a excepción de la cuenta 25 - Beneficios a empleados, que corresponde a los gastos de nómina por pagar, prima de vacaciones y bonificaciones. Esta información se provee al proceso contable por área de talento humano, para lo cual debe remitir: "informe final de los beneficios a los servidores públicos consolidado, detallando el número de identificación, nombre, concepto de la prestación y valor acumulado al cierre de cada trimestre.
Se recomienda incluir en la contabilidad del Instituto,  las obligaciones correspondientes a Beneficios a empleados por terceros.</t>
  </si>
  <si>
    <t>De acuerdo al Seguimiento del Plan de Sostenibilidad Contable 2020-2022, vigencia julio-septiembre 2021, se adelantaron todas las actividades del reporte de información y remisión de soportes al área contable, los cuales contaron con las características y condiciones definidos para su adecuado registro.
Al respecto se evidenciaron archivados en carpeta magnética del proceso contable, los documentos soporte de las operaciones, de manera mensual.</t>
  </si>
  <si>
    <t>De acuerdo con lo reportado por el proceso contable, no se realizó por parte de los procesos de Tecnologías de la Información y de Gestión de recursos físicos, la revisión de la vida útil y de la depreciación de los bienes del Instituto, antes de finalizar la vigencia 2021. Asimismo, se informa que "Se decidió mantener las vidas útiles y el método de depreciación actualmente parametrizados en el aplicativo ZBOX".
De acuerdo con la anterior, se da como no cumplido este elemento.</t>
  </si>
  <si>
    <t>Las Notas a los estados financieros a 31 de diciembre 2021 del Instituto, presentan de forma cuantitativa y cualitativa, las variaciones significativas de los saldos de las cuentas al cierre de la vigencia, respecto a la vigencia 2020.</t>
  </si>
  <si>
    <t>El Plan de Mejoramiento Contraloría vigencia 2021 , el Plan de Mejoramiento Institucional y la Guía para la administración del Plan de Mejoramiento IDPAC-MC-GU-02, versión 03, se encuentran publicados en la plataforma SIGPARTICIPO de la entidad.
Se recomienda que estos Instrumentos sean socializados cada vez que se realice alguna actualización o mínimo una vez durante la vigencia y que el proceso contable se apoye en la Oficina Asesora de Planeación para fortalecer la gestión y uso de dichos instrumentos.</t>
  </si>
  <si>
    <t xml:space="preserve">Las políticas contables fueron socializadas con el personal involucrado en el proceso contable en la vigencia 2020, ya que éstas no fueron actualizadas durante la vigencia 2021, ni se presentaron cambio de personal del proceso contable, no se realizaron nuevas socializaciones durante ésta vigencia.
Se recomienda socializar las políticas contables con el personal del proceso contable, cada vez que se presenten actualizaciones o como mínimo una vez en cada vigencia documentando la evidencia de esta actividad.
</t>
  </si>
  <si>
    <t>El Procedimiento de inventarios y bajas de bienes IDPAC-GRF-PR-01, versión 07 del 07/12/2017, se encuentra publicado en el SIGPARTICIPO: http://137.117.81.71/suiteve/doc/searchers?soa=3&amp;mdl=doc&amp;_sveVrs=962020211103&amp;mis=doc-E-8
Se recomienda, socializar este instrumento con el personal del proceso contable cada vez que éste sea actualizado o como mínimo una vez en cada vigencia, documentando la evidencia de esta actividad.</t>
  </si>
  <si>
    <t xml:space="preserve">
El procedimiento IDPAC-GF-PR-04 "Elaboración estados financieros", versión 10 del 26/07/2021,se encuentra publicado en el SIGPARTICIPO: http://137.117.81.71/suiteve/doc/searchers?soa=3&amp;mdl=doc&amp;_sveVrs=962020211103&amp;mis=doc-E-8
Se recomienda, socializar este instrumento con el personal del proceso contable cada vez que se presenten actualizaciones o como mínimo una vez en cada vigencia, documentando la evidencia de esta actividad.</t>
  </si>
  <si>
    <t>El procedimiento IDPAC-GF-PR-04 "Elaboración estados financieros", versión 10 del 26/07/2021,se encuentra publicado en el SIGPARTICIPO: http://137.117.81.71/suiteve/doc/searchers?soa=3&amp;mdl=doc&amp;_sveVrs=962020211103&amp;mis=doc-E-8
Se recomienda, socializar este instrumento con el personal del proceso contable cada vez que se presenten actualizaciones o como mínimo una vez en cada vigencia, documentando la evidencia de esta actividad.</t>
  </si>
  <si>
    <t xml:space="preserve">El procedimiento de Inventarios y bajas de bienes, IDPAC-GRF-PR-01 , versión 07 del 07/12/2017, se encuentra publicado en el SIGPARTICIPO.
El Plan de Sostenibilidad contable del Instituto, vigencia 2020-2022, se encuentra publicado en la intranet de la entidad, en el link http://intranetidpac.azurewebsites.net/wp-content/uploads/2020/12/Plan-de-Sostenibilidad-Contable.pdf y fue divulgado a la entidad mediante correo electrónico del 15/12/2020.
El Plan se encuentra proyectado por la contratista del área de Contabilidad, revisado por la Profesional con funciones de contadora y aprobado por el Secretario General, como responsable del proceso.
Se recomienda, socializar estos instrumentos con el personal del proceso contable cada vez que se presenten actualizaciones o como mínimo una vez en cada vigencia, documentando la evidencia de esta actividad.
</t>
  </si>
  <si>
    <t>Al respecto el área de contabilidad informó: "El sistema tiene parametrizado el control consecutivo de los comprobantes de contabilidad, por lo anterior no es posible registrar documentos posteriores con fecha anterior a los ya registrados"
Se recomienda verificar que los registros de los hechos económicos se realicen cronológicamente y documentar evidencia de dicha verificación.</t>
  </si>
  <si>
    <t>Al respecto el área de contabilidad informó: "…Se verifica por pantalla en el sistema ZBOX".
Se recomienda verificar el registro consecutivo de los hechos económicos y documentar evidencia de dicha verificación.</t>
  </si>
  <si>
    <t>Los criterios de medición de las cuentas aplicables al Instituto se encuentran contenidos en las Políticas Contables definidas y de una manera consolidada en el Manual de Políticas Contables, versión 1 del mes de noviembre de 2020. Tanto las Políticas como el Manual se encuentran publicadas en la intranet de la entidad  y fueron dadas a conocer mediante correo electrónico del 15/12/2020. Estos documentos se encuentran con la revisión por parte del Profesional Especializado 222-04, quien cumple funciones de contador.
Se recomienda, socializar estos criterios con el personal del proceso contable cada vez que se presenten actualizaciones o como mínimo una vez en cada vigencia, documentando la evidencia de esta actividad.</t>
  </si>
  <si>
    <t>Se evidenció que los Estados financieros emitidos a 31 de diciembre de 2021 corresponden con los saldos del Balance de prueba del mes de diciembre del 2021.</t>
  </si>
  <si>
    <t xml:space="preserve">De acuerdo al procedimiento Elaboración Estados Financieros IDPAC-GF-PR-04 V10, valida la información contenida en los estados financieros en cuanto a fechas, razonabilidad de cuentas y cifras negativas, entre otras, se realizan los ajustes a que haya lugar, genera los libros oficiales y los valida con los Estados Financieros, todo esto previo a su presentación para aprobación.
Asimismo, como mecanismo de revisión, se remiten los estados financieros anuales al Comité Técnico de Sostenibilidad Contable, previo a ser suscritos.
Se evidenció que los Estados financieros emitidos a 31 de diciembre de 2021 corresponden con los saldos del Balance de prueba del mes de diciembre del 2021.
</t>
  </si>
  <si>
    <t>El Sistema contable utilizado por la entidad, se encuentra diseñado y parametrizado para que los comprobantes se elaboren de forma ordenada o cronológica por tipo y  clase de operación.</t>
  </si>
  <si>
    <t>Se evidenció mediante Balance de prueba con corte a diciembre 31 de 2021 que los saldos se encuentran acordes con los Estados Financieros a 31 de diciembre del 2021, remitidos a la CGN.</t>
  </si>
  <si>
    <t>Según lo evidenciado en la Auditoría al Proceso de Gestión Financiera, del 10/09/2021, se gestionan los riesgos del proceso contable., se da tratamiento a los riesgos a través de la revisión de los riesgos y controles, de la implementación de controles y se monitorean los riesgos de forma periódica.
De acuerdo con el más reciente seguimiento a la gestión de riesgos, para el proceso contable no se ha presentado materialización de estos.</t>
  </si>
  <si>
    <t>De acuerdo con lo reportado por el proceso contable se evidenciaron las comunicaciones vía correo electrónico sobre información para cierre 2021 correspondiente a los siguientes procesos, plazos y fechas de remisión:
* Talento humano: plazo 31-dic-2021; fecha de remisión 23-dic-2021.
* Presupuesto: plazo 10-ene-2022; fecha de remisión 7-feb-2022.
No se aportó evidencia del envío o recepción de la información por parte de la Tesorería ni de respuesta sobre la revisión de los procesos registrados a favor y en contra del IDPAC a cargo de la Oficina Asesora Jurídica. 
De acuerdo con lo anterior y teniendo en cuenta que la información presupuestal se remitió después del plazo, se da como cumplido parcialmente este elemento.</t>
  </si>
  <si>
    <t>OBSERVACIONES AVANCE A DICIEMBRE 2021</t>
  </si>
  <si>
    <r>
      <t>Se evidenció mediante Acta de reunión llevada a cabo por el área de Almacén e Inventarios, el 30/12/2021; en la cual se manifiesta que los procesos de Gestión de recursos físicos y de Gestión de tecnologías de la información, aplicaron el "Formato test de deterioro de activos no generadores de efectivo" y como resultado "...se determinó que no se presentó Indicio de deterioro, para la vigencia 2021".
Al respecto se evidenciaron los siguientes documentos, en los cuales se marcó en todos los campos una "X" en la respuesta "NO".
*Formato Test de deterioro de activos no generadores de efectivo hardware GTI.
*Formato Test de deterioro de activos no generadores de efectivo Licencias.
Se</t>
    </r>
    <r>
      <rPr>
        <b/>
        <sz val="10"/>
        <color theme="1"/>
        <rFont val="Arial Narrow"/>
        <family val="2"/>
      </rPr>
      <t xml:space="preserve"> recomienda</t>
    </r>
    <r>
      <rPr>
        <sz val="10"/>
        <color theme="1"/>
        <rFont val="Arial Narrow"/>
        <family val="2"/>
      </rPr>
      <t xml:space="preserve"> que el formato en mención sea diligenciado en todos sus campos, ya que no se evidencia: el Proceso que elabora el análisis, la fecha, ni las observaciones, de manera que se registre la conclusión general o el resultado de dicho análisis.</t>
    </r>
  </si>
  <si>
    <r>
      <t xml:space="preserve">Se evidenció que para la medición posterior de los bienes del Instituto, se elaboró el Procedimiento medición indicio de deterioro del valor de activos y del formato Test de deterioro de activos no generadores de efectivo; a pesar que al finalizar la vigencia éstos documentos se encontraban en revisión por parte de la Oficina Asesora de Planeación y no  formalmente documentados, se evidenció mediante  Acta de reunión llevada a cabo por el área de Almacén e Inventarios, el 30/12/2021, que los procesos de Gestión de recursos físicos y de Gestión de tecnologías de la información "efectuaron el análisis de acuerdo con la metología planteada en el procedimiento, que a su vez se basa en lo establecido en el Manual de Procedimientos Administrativos y Contables para el manejo y control de los bienes en las Entidades de Gobierno Distritales, expedido mediante la resolución DDC-000001 del 30 de septiembre de 2019".
Al respecto se evidenció que el formato Test de deterioro de activos no generadores de efectivo aplicado en el Instituto, se basa en el Cuadro No. 11 Test del Deterioro del Valor, de dicho Manual. Sin embargo, </t>
    </r>
    <r>
      <rPr>
        <b/>
        <sz val="10"/>
        <color theme="1"/>
        <rFont val="Arial Narrow"/>
        <family val="2"/>
      </rPr>
      <t>se recomienda</t>
    </r>
    <r>
      <rPr>
        <sz val="10"/>
        <color theme="1"/>
        <rFont val="Arial Narrow"/>
        <family val="2"/>
      </rPr>
      <t xml:space="preserve">, tener en cuenta que según la herramienta, el numeral D. Cálculo del deterioro del valor de bien, se diligencia en caso de presentarse alguna respuesta afirmativa en los numerales A y B - Análisis de indicios de deterioro del valor del bien fuentes externas e internas y para el caso de la información reportada en los bienes analizados del Instituto, ninguna respuesta fue positiva; sin embargo también se contestó como negativo el numeral D.
De otra parte, no se contó con la documentación o evidencia que fundamenten el Test del deterioro del valor y sustente el deterioro o no de los bienes; por lo que </t>
    </r>
    <r>
      <rPr>
        <b/>
        <sz val="10"/>
        <color theme="1"/>
        <rFont val="Arial Narrow"/>
        <family val="2"/>
      </rPr>
      <t>se recomienda</t>
    </r>
    <r>
      <rPr>
        <sz val="10"/>
        <color theme="1"/>
        <rFont val="Arial Narrow"/>
        <family val="2"/>
      </rPr>
      <t>, para futuras mediciones del índice deterioro, se cuente con la documentación idónea que evidencie el deterioro o no de los bienes.
De acuerdo con lo anterior, se da como cumplido parcialmente este elemento.</t>
    </r>
  </si>
  <si>
    <t>Se evidenció mediante Acta de reunión llevada a cabo por el área de Almacén e Inventarios, el 30/12/2021, que los procesos de Gestión de recursos físicos y de Gestión de tecnologías de la información fueron responsables de la medición de indicios de deterioro de la Propiedad Planta y Equipo y Licencias, basados en la herramienta (Test de deterioro de activos no generadores de efectivo) que facilita para dicha medición el Manual de Procedimientos Administrativos y Contables para el manejo y control de los bienes en las Entidades de Gobierno Distritales, expedido mediante la resolución DDC-000001 del 30 de septiembre de 2019.
Sin embargo, no se contó con la documentación o evidencia que fundamenten el Test del deterioro del valor y sustente el deterioro o no de los bienes; por lo que se recomienda, para futuras mediciones del índice deterioro, se cuente con la documentación idónea que evidencie el deterioro o no de los bienes.
De acuerdo con lo anterior se da como cumplido parcialmente este elemento.</t>
  </si>
  <si>
    <t>Las Notas a los estados financieros a 31 de diciembre 2021 del Instituto, se ajustan a los lineamientos emitidos por la Contadora General de Bogotá D.C. en la "Guía para la elaboración de las Notas a los Estados Financieros de los Entes Públicos Distritales que conforman la Entidad Contable Pública Bogotá D.C, y las Entidades de Gobierno Distritales", presentada mediante Carta Circular No. 106 del 24 de diciembre de 2021.
Asimismo, para su elaboración el Instituto elaboró los anexos de revelaciones que complementan la mencionada guía.</t>
  </si>
  <si>
    <t>Las Notas a los estados financieros a 31 de diciembre 2021 del Instituto, se refieren a la aplicación de metodologías y juicios profesionales (apoderado judicial) en relación con la calificación de los procesos a favor y en contra de la entidad, a su vez ésta información es registrada en el aplicativo SIPROJ WEB, sobre la cual se basa el registro contable.
La liquidación de beneficios a empleados es realizada por el área talento humano a través del aplicativo PERNO.
La vida útil de la Propiedad Planta y Equipo e Intangibles se define conforme a las Políticas contables de la entidad y la depreciación (Línea recta) y se realiza en el módulo de Almacén e Inventarios.
Para dar de baja unos bienes, se revela que su obsolescencia se basó en el concepto técnico de las áreas competentes.</t>
  </si>
  <si>
    <t>El proceso contable elaboró el juego de Estados Financieros de la vigencia, así:
*Estado de Situación Financiera a 31 de diciembre 2021
*Estado de Resultados a 31 de diciembre 2021
*Notas a los estados Financieros a 31 de diciembre 2021
*Estado de Cambios en el Patrimonio a 31 de diciembre 2021
Respecto al reporte del Estado de Flujo de Efectivo, el Instructivo No. 001 del 24 de diciembre de 2021, de la CGN, indica: "no será obligatorio para la vigencia 2021, en concordancia con el parágrafo 1° del artículo 1° de la Resolución 033 de 2020, modificatorio del parágrafo 1 del artículo 2° de la Resolución 484 de 2017, el cual cita: "El primer Estado de Flujos de Efectivo bajo el marco para Entidades de Gobierno, se presentará a partir del periodo contable del año 2022 y será comparativo a partir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</si>
</sst>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1"/>
      <color theme="1"/>
      <name val="Calibri"/>
      <family val="2"/>
      <scheme val="minor"/>
    </font>
    <font>
      <b/>
      <sz val="11"/>
      <color theme="1"/>
      <name val="Calibri"/>
      <family val="2"/>
      <scheme val="minor"/>
    </font>
    <font>
      <sz val="11.5"/>
      <color theme="1"/>
      <name val="Calibri"/>
      <family val="2"/>
      <scheme val="minor"/>
    </font>
    <font>
      <b/>
      <sz val="12"/>
      <color theme="1"/>
      <name val="Calibri"/>
      <family val="2"/>
      <scheme val="minor"/>
    </font>
    <font>
      <b/>
      <sz val="14"/>
      <color theme="1"/>
      <name val="Calibri"/>
      <family val="2"/>
      <scheme val="minor"/>
    </font>
    <font>
      <sz val="9"/>
      <color rgb="FF2E8B57"/>
      <name val="Courier New"/>
      <family val="3"/>
    </font>
    <font>
      <sz val="11"/>
      <color theme="1"/>
      <name val="Calibri"/>
      <family val="2"/>
      <scheme val="minor"/>
    </font>
    <font>
      <sz val="11"/>
      <color rgb="FFFF0000"/>
      <name val="Calibri"/>
      <family val="2"/>
      <scheme val="minor"/>
    </font>
    <font>
      <b/>
      <sz val="11.5"/>
      <color theme="1"/>
      <name val="Calibri"/>
      <family val="2"/>
      <scheme val="minor"/>
    </font>
    <font>
      <sz val="11.5"/>
      <color rgb="FFFF0000"/>
      <name val="Calibri"/>
      <family val="2"/>
      <scheme val="minor"/>
    </font>
    <font>
      <b/>
      <sz val="11.5"/>
      <color rgb="FFFF0000"/>
      <name val="Calibri"/>
      <family val="2"/>
      <scheme val="minor"/>
    </font>
    <font>
      <b/>
      <sz val="11.5"/>
      <name val="Calibri"/>
      <family val="2"/>
      <scheme val="minor"/>
    </font>
    <font>
      <sz val="8"/>
      <color indexed="81"/>
      <name val="Tahoma"/>
      <family val="2"/>
    </font>
    <font>
      <b/>
      <sz val="8"/>
      <color indexed="81"/>
      <name val="Tahoma"/>
      <family val="2"/>
    </font>
    <font>
      <sz val="18"/>
      <color theme="1"/>
      <name val="Calibri"/>
      <family val="2"/>
      <scheme val="minor"/>
    </font>
    <font>
      <b/>
      <sz val="18"/>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sz val="11"/>
      <color theme="1"/>
      <name val="Arial Narrow"/>
      <family val="2"/>
    </font>
  </fonts>
  <fills count="11">
    <fill>
      <patternFill patternType="none"/>
    </fill>
    <fill>
      <patternFill patternType="gray125"/>
    </fill>
    <fill>
      <patternFill patternType="solid">
        <fgColor theme="9" tint="0.39997558519241921"/>
        <bgColor indexed="64"/>
      </patternFill>
    </fill>
    <fill>
      <patternFill patternType="solid">
        <fgColor rgb="FFBFBFBF"/>
        <bgColor indexed="64"/>
      </patternFill>
    </fill>
    <fill>
      <patternFill patternType="solid">
        <fgColor rgb="FFD9D9D9"/>
        <bgColor indexed="64"/>
      </patternFill>
    </fill>
    <fill>
      <patternFill patternType="solid">
        <fgColor rgb="FFF2F2F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9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16" fillId="0" borderId="0"/>
    <xf numFmtId="9" fontId="6" fillId="0" borderId="0" applyFont="0" applyFill="0" applyBorder="0" applyAlignment="0" applyProtection="0"/>
  </cellStyleXfs>
  <cellXfs count="2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5" fillId="0" borderId="0" xfId="0" applyFont="1"/>
    <xf numFmtId="0" fontId="2" fillId="0" borderId="1" xfId="0" applyFont="1" applyBorder="1" applyAlignment="1">
      <alignment vertical="justify"/>
    </xf>
    <xf numFmtId="0" fontId="0" fillId="0" borderId="0" xfId="0" applyAlignment="1">
      <alignment horizontal="left"/>
    </xf>
    <xf numFmtId="0" fontId="1" fillId="0" borderId="0" xfId="0" applyFont="1" applyAlignment="1">
      <alignment horizontal="left"/>
    </xf>
    <xf numFmtId="0" fontId="4" fillId="2" borderId="1" xfId="0" applyFont="1" applyFill="1" applyBorder="1"/>
    <xf numFmtId="0" fontId="0" fillId="2" borderId="1" xfId="0" applyFill="1" applyBorder="1"/>
    <xf numFmtId="0" fontId="0" fillId="2" borderId="1" xfId="0" applyFill="1" applyBorder="1" applyAlignment="1">
      <alignment horizontal="center"/>
    </xf>
    <xf numFmtId="0" fontId="3" fillId="2" borderId="1" xfId="0" applyFont="1" applyFill="1" applyBorder="1"/>
    <xf numFmtId="0" fontId="1" fillId="2" borderId="1" xfId="0" applyFont="1" applyFill="1" applyBorder="1"/>
    <xf numFmtId="164" fontId="0" fillId="0" borderId="1" xfId="0" applyNumberFormat="1" applyBorder="1" applyAlignment="1">
      <alignment horizontal="center"/>
    </xf>
    <xf numFmtId="164" fontId="1" fillId="0" borderId="1" xfId="0" applyNumberFormat="1" applyFont="1" applyBorder="1" applyAlignment="1">
      <alignment horizontal="center"/>
    </xf>
    <xf numFmtId="164" fontId="0" fillId="2" borderId="1" xfId="0" applyNumberFormat="1" applyFill="1" applyBorder="1" applyAlignment="1">
      <alignment horizontal="center"/>
    </xf>
    <xf numFmtId="164" fontId="0" fillId="0" borderId="0" xfId="0" applyNumberFormat="1" applyAlignment="1">
      <alignment horizontal="center"/>
    </xf>
    <xf numFmtId="0" fontId="1" fillId="0" borderId="1" xfId="0" applyFont="1" applyBorder="1" applyAlignment="1">
      <alignment horizontal="center" vertical="justify"/>
    </xf>
    <xf numFmtId="0" fontId="2" fillId="0" borderId="1" xfId="0" applyFont="1" applyBorder="1" applyAlignment="1">
      <alignment horizontal="justify" vertical="center" wrapText="1"/>
    </xf>
    <xf numFmtId="2" fontId="0" fillId="0" borderId="0" xfId="0" applyNumberFormat="1"/>
    <xf numFmtId="0" fontId="0" fillId="0" borderId="5" xfId="0" applyFont="1" applyBorder="1" applyAlignment="1">
      <alignment horizontal="justify" vertical="center" wrapText="1"/>
    </xf>
    <xf numFmtId="0" fontId="8" fillId="4" borderId="2" xfId="0" applyFont="1" applyFill="1" applyBorder="1" applyAlignment="1">
      <alignment vertical="center" wrapText="1"/>
    </xf>
    <xf numFmtId="0" fontId="1" fillId="3" borderId="0" xfId="0" applyFont="1" applyFill="1" applyBorder="1" applyAlignment="1">
      <alignment vertical="center"/>
    </xf>
    <xf numFmtId="0" fontId="1" fillId="3" borderId="0" xfId="0" applyFont="1" applyFill="1" applyBorder="1" applyAlignment="1">
      <alignment vertical="center" wrapText="1"/>
    </xf>
    <xf numFmtId="0" fontId="0" fillId="0" borderId="0" xfId="0" applyBorder="1"/>
    <xf numFmtId="0" fontId="1" fillId="4" borderId="0" xfId="0" applyFont="1" applyFill="1" applyBorder="1" applyAlignment="1">
      <alignment vertical="center" wrapText="1"/>
    </xf>
    <xf numFmtId="0" fontId="0" fillId="5" borderId="0" xfId="0" applyFont="1" applyFill="1" applyBorder="1" applyAlignment="1">
      <alignment vertical="center" wrapText="1"/>
    </xf>
    <xf numFmtId="0" fontId="1" fillId="5" borderId="0" xfId="0" applyFont="1" applyFill="1" applyBorder="1" applyAlignment="1">
      <alignment vertical="center" wrapText="1"/>
    </xf>
    <xf numFmtId="0" fontId="1" fillId="5" borderId="0" xfId="0" applyFont="1" applyFill="1" applyBorder="1" applyAlignment="1">
      <alignment horizontal="center" vertical="center" wrapText="1"/>
    </xf>
    <xf numFmtId="0" fontId="2"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2" fillId="6" borderId="0" xfId="0" applyFont="1" applyFill="1" applyBorder="1" applyAlignment="1">
      <alignment horizontal="justify"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1" fillId="0" borderId="0" xfId="0" applyFont="1" applyBorder="1"/>
    <xf numFmtId="0" fontId="11" fillId="6" borderId="0" xfId="0" applyFont="1" applyFill="1" applyBorder="1" applyAlignment="1">
      <alignment horizontal="justify" vertical="center" wrapText="1"/>
    </xf>
    <xf numFmtId="0" fontId="8" fillId="6"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1" fillId="5" borderId="6" xfId="0" applyFont="1" applyFill="1" applyBorder="1" applyAlignment="1">
      <alignment vertical="center" wrapText="1"/>
    </xf>
    <xf numFmtId="0" fontId="8"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0" fillId="5" borderId="9" xfId="0" applyFont="1" applyFill="1" applyBorder="1" applyAlignment="1">
      <alignment vertical="center" wrapText="1"/>
    </xf>
    <xf numFmtId="0" fontId="0" fillId="0" borderId="10" xfId="0" applyFont="1" applyBorder="1" applyAlignment="1">
      <alignment horizontal="justify" vertical="center" wrapText="1"/>
    </xf>
    <xf numFmtId="0" fontId="0" fillId="6" borderId="9" xfId="0" applyFont="1" applyFill="1" applyBorder="1" applyAlignment="1">
      <alignment vertical="center" wrapText="1"/>
    </xf>
    <xf numFmtId="0" fontId="6" fillId="6" borderId="10" xfId="0" applyFont="1" applyFill="1" applyBorder="1" applyAlignment="1">
      <alignment horizontal="justify" vertical="center" wrapText="1"/>
    </xf>
    <xf numFmtId="0" fontId="0" fillId="5" borderId="11" xfId="0" applyFont="1" applyFill="1" applyBorder="1" applyAlignment="1">
      <alignment vertical="center" wrapText="1"/>
    </xf>
    <xf numFmtId="0" fontId="2" fillId="0" borderId="12" xfId="0" applyFont="1" applyBorder="1" applyAlignment="1">
      <alignment horizontal="justify" vertical="center" wrapText="1"/>
    </xf>
    <xf numFmtId="0" fontId="1" fillId="0" borderId="6" xfId="0" applyFont="1" applyBorder="1" applyAlignment="1">
      <alignment vertical="center" wrapText="1"/>
    </xf>
    <xf numFmtId="0" fontId="1" fillId="0" borderId="7" xfId="0" applyFont="1" applyBorder="1" applyAlignment="1">
      <alignment horizontal="justify" vertical="center" wrapText="1"/>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12" xfId="0" applyFont="1" applyBorder="1" applyAlignment="1">
      <alignment horizontal="justify" vertical="center" wrapText="1"/>
    </xf>
    <xf numFmtId="0" fontId="1" fillId="0" borderId="2" xfId="0" applyFont="1" applyFill="1" applyBorder="1" applyAlignment="1">
      <alignment vertical="center" wrapText="1"/>
    </xf>
    <xf numFmtId="0" fontId="8" fillId="0" borderId="3"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6" borderId="11" xfId="0" applyFont="1" applyFill="1" applyBorder="1" applyAlignment="1">
      <alignment vertical="center" wrapText="1"/>
    </xf>
    <xf numFmtId="0" fontId="6" fillId="6" borderId="12"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6" fillId="6" borderId="5" xfId="0" applyFont="1" applyFill="1" applyBorder="1" applyAlignment="1">
      <alignment horizontal="justify" vertical="center" wrapText="1"/>
    </xf>
    <xf numFmtId="0" fontId="1" fillId="4" borderId="6" xfId="0" applyFont="1" applyFill="1" applyBorder="1" applyAlignment="1">
      <alignment vertical="center" wrapText="1"/>
    </xf>
    <xf numFmtId="0" fontId="0" fillId="4" borderId="11" xfId="0" applyFont="1" applyFill="1" applyBorder="1" applyAlignment="1">
      <alignment vertical="center" wrapText="1"/>
    </xf>
    <xf numFmtId="0" fontId="0" fillId="4" borderId="9" xfId="0" applyFont="1" applyFill="1" applyBorder="1" applyAlignment="1">
      <alignment vertical="center" wrapText="1"/>
    </xf>
    <xf numFmtId="0" fontId="8" fillId="0" borderId="7" xfId="0" applyFont="1" applyBorder="1" applyAlignment="1">
      <alignment vertical="center" wrapText="1"/>
    </xf>
    <xf numFmtId="0" fontId="2" fillId="0" borderId="12" xfId="0" applyFont="1" applyBorder="1" applyAlignment="1">
      <alignment vertical="center" wrapText="1"/>
    </xf>
    <xf numFmtId="0" fontId="1" fillId="6" borderId="9" xfId="0" applyFont="1" applyFill="1" applyBorder="1" applyAlignment="1">
      <alignment vertical="center" wrapText="1"/>
    </xf>
    <xf numFmtId="0" fontId="1" fillId="6" borderId="10" xfId="0" applyFont="1" applyFill="1" applyBorder="1" applyAlignment="1">
      <alignment horizontal="justify" vertical="center" wrapText="1"/>
    </xf>
    <xf numFmtId="0" fontId="1" fillId="5" borderId="9" xfId="0" applyFont="1" applyFill="1" applyBorder="1" applyAlignment="1">
      <alignment vertical="center" wrapText="1"/>
    </xf>
    <xf numFmtId="0" fontId="1" fillId="6" borderId="5" xfId="0" applyFont="1" applyFill="1" applyBorder="1" applyAlignment="1">
      <alignment horizontal="justify" vertical="center" wrapText="1"/>
    </xf>
    <xf numFmtId="0" fontId="8" fillId="4" borderId="6" xfId="0" applyFont="1" applyFill="1" applyBorder="1" applyAlignment="1">
      <alignment vertical="center" wrapText="1"/>
    </xf>
    <xf numFmtId="0" fontId="2" fillId="4" borderId="9" xfId="0" applyFont="1" applyFill="1" applyBorder="1" applyAlignment="1">
      <alignment vertical="center" wrapText="1"/>
    </xf>
    <xf numFmtId="0" fontId="8" fillId="4" borderId="11" xfId="0" applyFont="1" applyFill="1" applyBorder="1" applyAlignment="1">
      <alignment vertical="center" wrapText="1"/>
    </xf>
    <xf numFmtId="0" fontId="2" fillId="4" borderId="11" xfId="0" applyFont="1" applyFill="1" applyBorder="1" applyAlignment="1">
      <alignment vertical="center" wrapText="1"/>
    </xf>
    <xf numFmtId="0" fontId="8" fillId="0" borderId="12" xfId="0" applyFont="1" applyBorder="1" applyAlignment="1">
      <alignment horizontal="justify" vertical="center" wrapText="1"/>
    </xf>
    <xf numFmtId="0" fontId="1" fillId="0" borderId="5" xfId="0" applyFont="1" applyBorder="1" applyAlignment="1">
      <alignment horizontal="justify" vertical="center" wrapText="1"/>
    </xf>
    <xf numFmtId="0" fontId="8" fillId="6" borderId="11" xfId="0" applyFont="1" applyFill="1" applyBorder="1" applyAlignment="1">
      <alignment vertical="center" wrapText="1"/>
    </xf>
    <xf numFmtId="0" fontId="8" fillId="6" borderId="12" xfId="0" applyFont="1" applyFill="1" applyBorder="1" applyAlignment="1">
      <alignment horizontal="justify" vertical="center" wrapText="1"/>
    </xf>
    <xf numFmtId="0" fontId="8" fillId="4" borderId="9" xfId="0" applyFont="1" applyFill="1" applyBorder="1" applyAlignment="1">
      <alignment vertical="center" wrapText="1"/>
    </xf>
    <xf numFmtId="0" fontId="8"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5" borderId="11" xfId="0" applyFont="1" applyFill="1" applyBorder="1" applyAlignment="1">
      <alignment vertical="center" wrapText="1"/>
    </xf>
    <xf numFmtId="0" fontId="0" fillId="0" borderId="0" xfId="0" applyFill="1" applyBorder="1"/>
    <xf numFmtId="0" fontId="0" fillId="0" borderId="0" xfId="0" applyFont="1" applyFill="1" applyBorder="1" applyAlignment="1">
      <alignment horizontal="center" vertical="center" wrapText="1"/>
    </xf>
    <xf numFmtId="0" fontId="0" fillId="0" borderId="0" xfId="0" applyFont="1" applyFill="1" applyBorder="1" applyAlignment="1">
      <alignment horizontal="center"/>
    </xf>
    <xf numFmtId="0" fontId="1" fillId="0" borderId="0" xfId="0" applyFont="1" applyFill="1" applyBorder="1"/>
    <xf numFmtId="0" fontId="14" fillId="0" borderId="1" xfId="0" applyFont="1" applyBorder="1"/>
    <xf numFmtId="0" fontId="14" fillId="0" borderId="1" xfId="0" applyFont="1" applyFill="1" applyBorder="1"/>
    <xf numFmtId="0" fontId="15" fillId="7" borderId="1" xfId="0" applyFont="1" applyFill="1"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 fillId="0" borderId="20" xfId="0" applyFont="1" applyBorder="1" applyAlignment="1">
      <alignment horizontal="center"/>
    </xf>
    <xf numFmtId="0" fontId="1" fillId="0" borderId="17" xfId="0" applyFont="1" applyBorder="1" applyAlignment="1">
      <alignment horizontal="center"/>
    </xf>
    <xf numFmtId="0" fontId="0" fillId="8" borderId="0" xfId="0" applyFill="1" applyAlignment="1">
      <alignment horizontal="left"/>
    </xf>
    <xf numFmtId="0" fontId="1" fillId="0" borderId="4" xfId="0" applyFont="1" applyBorder="1" applyAlignment="1">
      <alignment horizontal="center"/>
    </xf>
    <xf numFmtId="0" fontId="0" fillId="0" borderId="24" xfId="0" applyBorder="1"/>
    <xf numFmtId="0" fontId="0" fillId="0" borderId="25" xfId="0" applyBorder="1"/>
    <xf numFmtId="0" fontId="0" fillId="0" borderId="26" xfId="0" applyFill="1" applyBorder="1"/>
    <xf numFmtId="0" fontId="1" fillId="0" borderId="21"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24" xfId="0" applyFill="1" applyBorder="1"/>
    <xf numFmtId="0" fontId="0" fillId="0" borderId="25" xfId="0" applyFill="1" applyBorder="1"/>
    <xf numFmtId="0" fontId="17" fillId="0" borderId="0" xfId="0" applyFont="1" applyBorder="1" applyAlignment="1" applyProtection="1">
      <alignment horizontal="center" vertical="center" wrapText="1"/>
    </xf>
    <xf numFmtId="0" fontId="17" fillId="0" borderId="0" xfId="0" applyFont="1" applyBorder="1" applyAlignment="1" applyProtection="1">
      <alignment wrapText="1"/>
    </xf>
    <xf numFmtId="0" fontId="17" fillId="0" borderId="0" xfId="0" applyFont="1" applyFill="1" applyBorder="1" applyAlignment="1" applyProtection="1">
      <alignment horizontal="center" vertical="center"/>
    </xf>
    <xf numFmtId="0" fontId="17" fillId="0" borderId="0" xfId="0" applyFont="1" applyBorder="1"/>
    <xf numFmtId="9" fontId="19" fillId="0" borderId="0" xfId="0" applyNumberFormat="1" applyFont="1" applyBorder="1" applyProtection="1"/>
    <xf numFmtId="0" fontId="17" fillId="0" borderId="31" xfId="0" applyFont="1" applyFill="1" applyBorder="1" applyAlignment="1" applyProtection="1">
      <alignment horizontal="center" vertical="center" wrapText="1"/>
    </xf>
    <xf numFmtId="0" fontId="19" fillId="0" borderId="32" xfId="0" applyFont="1" applyFill="1" applyBorder="1" applyAlignment="1" applyProtection="1">
      <alignment vertical="center" wrapText="1"/>
    </xf>
    <xf numFmtId="0" fontId="19" fillId="0" borderId="33" xfId="0" applyFont="1" applyFill="1" applyBorder="1" applyAlignment="1" applyProtection="1">
      <alignment vertical="center" wrapText="1"/>
    </xf>
    <xf numFmtId="0" fontId="17" fillId="0" borderId="15" xfId="0" applyFont="1" applyFill="1" applyBorder="1" applyAlignment="1" applyProtection="1">
      <alignment horizontal="center" vertical="center" wrapText="1"/>
    </xf>
    <xf numFmtId="0" fontId="19" fillId="0" borderId="35" xfId="0" applyFont="1" applyFill="1" applyBorder="1" applyAlignment="1" applyProtection="1">
      <alignment vertical="center" wrapText="1"/>
    </xf>
    <xf numFmtId="0" fontId="19" fillId="0" borderId="16" xfId="0" applyFont="1" applyFill="1" applyBorder="1" applyAlignment="1" applyProtection="1">
      <alignment vertical="center" wrapText="1"/>
    </xf>
    <xf numFmtId="0" fontId="17" fillId="0" borderId="20" xfId="0" applyFont="1" applyFill="1" applyBorder="1" applyAlignment="1" applyProtection="1">
      <alignment horizontal="center" vertical="center" wrapText="1"/>
    </xf>
    <xf numFmtId="0" fontId="19" fillId="0" borderId="38" xfId="0" applyFont="1" applyFill="1" applyBorder="1" applyAlignment="1" applyProtection="1">
      <alignment horizontal="center" vertical="center" wrapText="1"/>
    </xf>
    <xf numFmtId="0" fontId="17" fillId="0" borderId="18" xfId="0" applyFont="1" applyFill="1" applyBorder="1" applyAlignment="1" applyProtection="1">
      <alignment horizontal="center" vertical="center" wrapText="1"/>
    </xf>
    <xf numFmtId="0" fontId="20" fillId="0" borderId="37" xfId="0" applyFont="1" applyFill="1" applyBorder="1" applyAlignment="1" applyProtection="1">
      <alignment horizontal="justify" vertical="center" wrapText="1"/>
    </xf>
    <xf numFmtId="0" fontId="17" fillId="0" borderId="37" xfId="0" applyFont="1" applyFill="1" applyBorder="1" applyAlignment="1" applyProtection="1">
      <alignment horizontal="center" vertical="center" wrapText="1"/>
    </xf>
    <xf numFmtId="2" fontId="17" fillId="0" borderId="34" xfId="0" applyNumberFormat="1"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protection locked="0"/>
    </xf>
    <xf numFmtId="2" fontId="17" fillId="0" borderId="37" xfId="0" applyNumberFormat="1" applyFont="1" applyFill="1" applyBorder="1" applyAlignment="1" applyProtection="1">
      <alignment horizontal="center" vertical="center"/>
    </xf>
    <xf numFmtId="0" fontId="17" fillId="0" borderId="13" xfId="0" applyFont="1" applyFill="1" applyBorder="1" applyAlignment="1" applyProtection="1">
      <alignment horizontal="center" vertical="center" wrapText="1"/>
    </xf>
    <xf numFmtId="0" fontId="17" fillId="0" borderId="1" xfId="0" applyFont="1" applyFill="1" applyBorder="1" applyAlignment="1" applyProtection="1">
      <alignment horizontal="justify" vertical="center" wrapText="1"/>
    </xf>
    <xf numFmtId="0" fontId="19" fillId="0" borderId="1" xfId="0" applyFont="1" applyFill="1" applyBorder="1" applyAlignment="1" applyProtection="1">
      <alignment horizontal="center" vertical="center" wrapText="1"/>
    </xf>
    <xf numFmtId="2" fontId="19" fillId="0" borderId="1" xfId="0" applyNumberFormat="1" applyFont="1" applyFill="1" applyBorder="1" applyAlignment="1" applyProtection="1">
      <alignment horizontal="center" vertical="center"/>
    </xf>
    <xf numFmtId="0" fontId="17" fillId="0" borderId="1" xfId="0" applyFont="1" applyFill="1" applyBorder="1" applyAlignment="1" applyProtection="1">
      <alignment horizontal="center" vertical="center" wrapText="1"/>
    </xf>
    <xf numFmtId="2" fontId="17" fillId="0" borderId="1" xfId="0" applyNumberFormat="1" applyFont="1" applyFill="1" applyBorder="1" applyAlignment="1" applyProtection="1">
      <alignment horizontal="center" vertical="center"/>
    </xf>
    <xf numFmtId="0" fontId="17" fillId="0" borderId="35" xfId="0" applyFont="1" applyFill="1" applyBorder="1" applyAlignment="1" applyProtection="1">
      <alignment horizontal="justify" vertical="center" wrapText="1"/>
    </xf>
    <xf numFmtId="2" fontId="19" fillId="0" borderId="35" xfId="0" applyNumberFormat="1" applyFont="1" applyFill="1" applyBorder="1" applyAlignment="1" applyProtection="1">
      <alignment horizontal="center" vertical="center"/>
    </xf>
    <xf numFmtId="0" fontId="17" fillId="0" borderId="35" xfId="0" applyFont="1" applyFill="1" applyBorder="1" applyAlignment="1" applyProtection="1">
      <alignment horizontal="center" vertical="center" wrapText="1"/>
    </xf>
    <xf numFmtId="2" fontId="17" fillId="0" borderId="35" xfId="0" applyNumberFormat="1" applyFont="1" applyFill="1" applyBorder="1" applyAlignment="1" applyProtection="1">
      <alignment horizontal="center" vertical="center"/>
    </xf>
    <xf numFmtId="0" fontId="19" fillId="0" borderId="38"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xf>
    <xf numFmtId="0" fontId="19" fillId="0" borderId="37" xfId="0" applyFont="1" applyFill="1" applyBorder="1" applyAlignment="1" applyProtection="1">
      <alignment horizontal="center" vertical="center" wrapText="1"/>
    </xf>
    <xf numFmtId="2" fontId="19" fillId="0" borderId="34" xfId="0" applyNumberFormat="1" applyFont="1" applyFill="1" applyBorder="1" applyAlignment="1" applyProtection="1">
      <alignment horizontal="center" vertical="center"/>
    </xf>
    <xf numFmtId="2" fontId="19" fillId="0" borderId="37" xfId="0" applyNumberFormat="1" applyFont="1" applyFill="1" applyBorder="1" applyAlignment="1" applyProtection="1">
      <alignment horizontal="center" vertical="center"/>
    </xf>
    <xf numFmtId="0" fontId="17" fillId="0" borderId="1" xfId="0" applyFont="1" applyFill="1" applyBorder="1" applyAlignment="1" applyProtection="1">
      <alignment horizontal="left" vertical="center" wrapText="1"/>
    </xf>
    <xf numFmtId="0" fontId="17" fillId="7" borderId="1" xfId="0" applyFont="1" applyFill="1" applyBorder="1" applyAlignment="1">
      <alignment horizontal="justify" vertical="center" wrapText="1"/>
    </xf>
    <xf numFmtId="0" fontId="19" fillId="0" borderId="13" xfId="0" applyFont="1" applyFill="1" applyBorder="1" applyAlignment="1" applyProtection="1">
      <alignment horizontal="center" vertical="center" wrapText="1"/>
    </xf>
    <xf numFmtId="0" fontId="20" fillId="0" borderId="1" xfId="0" applyFont="1" applyFill="1" applyBorder="1" applyAlignment="1" applyProtection="1">
      <alignment horizontal="justify" vertical="center" wrapText="1"/>
    </xf>
    <xf numFmtId="0" fontId="17" fillId="0" borderId="37" xfId="0" applyFont="1" applyFill="1" applyBorder="1" applyAlignment="1" applyProtection="1">
      <alignment horizontal="justify" vertical="center" wrapText="1"/>
    </xf>
    <xf numFmtId="0" fontId="19" fillId="0" borderId="35" xfId="0" applyFont="1" applyFill="1" applyBorder="1" applyAlignment="1" applyProtection="1">
      <alignment horizontal="center" vertical="center" wrapText="1"/>
    </xf>
    <xf numFmtId="0" fontId="19" fillId="0" borderId="31" xfId="0" applyFont="1" applyFill="1" applyBorder="1" applyAlignment="1" applyProtection="1">
      <alignment horizontal="center" vertical="center" wrapText="1"/>
    </xf>
    <xf numFmtId="0" fontId="20" fillId="0" borderId="32" xfId="0" applyFont="1" applyFill="1" applyBorder="1" applyAlignment="1" applyProtection="1">
      <alignment horizontal="justify" vertical="center" wrapText="1"/>
    </xf>
    <xf numFmtId="0" fontId="19" fillId="0" borderId="32" xfId="0" applyFont="1" applyFill="1" applyBorder="1" applyAlignment="1" applyProtection="1">
      <alignment horizontal="center" vertical="center" wrapText="1"/>
    </xf>
    <xf numFmtId="2" fontId="19" fillId="0" borderId="32" xfId="0" applyNumberFormat="1" applyFont="1" applyFill="1" applyBorder="1" applyAlignment="1" applyProtection="1">
      <alignment horizontal="center" vertical="center"/>
    </xf>
    <xf numFmtId="0" fontId="20" fillId="0" borderId="37" xfId="0" applyFont="1" applyFill="1" applyBorder="1" applyAlignment="1" applyProtection="1">
      <alignment horizontal="center" vertical="center" wrapText="1"/>
      <protection locked="0"/>
    </xf>
    <xf numFmtId="0" fontId="19" fillId="0" borderId="38"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xf>
    <xf numFmtId="0" fontId="17" fillId="0" borderId="36" xfId="0" applyFont="1" applyFill="1" applyBorder="1" applyAlignment="1" applyProtection="1">
      <alignment horizontal="center" vertical="center" wrapText="1"/>
    </xf>
    <xf numFmtId="0" fontId="17" fillId="0" borderId="30" xfId="0" applyFont="1" applyFill="1" applyBorder="1" applyAlignment="1" applyProtection="1">
      <alignment horizontal="justify" vertical="center" wrapText="1"/>
    </xf>
    <xf numFmtId="2" fontId="19" fillId="0" borderId="30" xfId="0" applyNumberFormat="1" applyFont="1" applyFill="1" applyBorder="1" applyAlignment="1" applyProtection="1">
      <alignment horizontal="center" vertical="center"/>
    </xf>
    <xf numFmtId="0" fontId="19" fillId="0" borderId="30" xfId="0" applyFont="1" applyFill="1" applyBorder="1" applyAlignment="1" applyProtection="1">
      <alignment horizontal="center" vertical="center" wrapText="1"/>
    </xf>
    <xf numFmtId="0" fontId="20" fillId="0" borderId="35" xfId="0" applyFont="1" applyFill="1" applyBorder="1" applyAlignment="1" applyProtection="1">
      <alignment horizontal="center" vertical="center" wrapText="1"/>
      <protection locked="0"/>
    </xf>
    <xf numFmtId="0" fontId="19" fillId="0" borderId="0" xfId="0" applyFont="1" applyBorder="1"/>
    <xf numFmtId="0" fontId="17" fillId="0" borderId="0" xfId="0" applyFont="1" applyFill="1" applyBorder="1" applyAlignment="1" applyProtection="1">
      <alignment horizontal="center" vertical="center" wrapText="1"/>
    </xf>
    <xf numFmtId="0" fontId="17" fillId="0" borderId="0" xfId="0" applyFont="1" applyFill="1" applyBorder="1" applyAlignment="1" applyProtection="1">
      <alignment wrapText="1"/>
    </xf>
    <xf numFmtId="2" fontId="20" fillId="0" borderId="47"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wrapText="1"/>
    </xf>
    <xf numFmtId="2" fontId="19" fillId="0" borderId="0" xfId="0" applyNumberFormat="1" applyFont="1" applyFill="1" applyBorder="1" applyAlignment="1" applyProtection="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wrapText="1"/>
    </xf>
    <xf numFmtId="0" fontId="17" fillId="0" borderId="0" xfId="0" applyFont="1" applyFill="1" applyBorder="1" applyAlignment="1">
      <alignment horizontal="center" vertical="center"/>
    </xf>
    <xf numFmtId="0" fontId="17" fillId="0" borderId="0" xfId="0" applyFont="1" applyBorder="1" applyAlignment="1">
      <alignment horizontal="center" vertical="center" wrapText="1"/>
    </xf>
    <xf numFmtId="0" fontId="17" fillId="0" borderId="0" xfId="0" applyFont="1" applyFill="1" applyBorder="1" applyAlignment="1">
      <alignment vertical="center"/>
    </xf>
    <xf numFmtId="0" fontId="19" fillId="0" borderId="0" xfId="0" applyFont="1" applyBorder="1" applyAlignment="1">
      <alignment horizontal="right" vertical="center" wrapText="1"/>
    </xf>
    <xf numFmtId="0" fontId="17" fillId="0" borderId="0" xfId="0" applyFont="1" applyBorder="1" applyAlignment="1">
      <alignment wrapText="1"/>
    </xf>
    <xf numFmtId="2" fontId="0" fillId="0" borderId="0" xfId="2" applyNumberFormat="1" applyFont="1"/>
    <xf numFmtId="165" fontId="0" fillId="0" borderId="0" xfId="2" applyNumberFormat="1" applyFont="1"/>
    <xf numFmtId="0" fontId="18" fillId="10" borderId="1" xfId="0" applyFont="1" applyFill="1" applyBorder="1" applyAlignment="1">
      <alignment horizontal="justify" vertical="center" wrapText="1"/>
    </xf>
    <xf numFmtId="0" fontId="17" fillId="7" borderId="1" xfId="0" applyFont="1" applyFill="1" applyBorder="1" applyAlignment="1">
      <alignment horizontal="justify" vertical="center"/>
    </xf>
    <xf numFmtId="0" fontId="17" fillId="10" borderId="1" xfId="0" applyFont="1" applyFill="1" applyBorder="1" applyAlignment="1">
      <alignment horizontal="justify" vertical="center" wrapText="1"/>
    </xf>
    <xf numFmtId="0" fontId="17" fillId="7" borderId="30" xfId="0" applyFont="1" applyFill="1" applyBorder="1" applyAlignment="1">
      <alignment horizontal="justify" vertical="center" wrapText="1"/>
    </xf>
    <xf numFmtId="0" fontId="17" fillId="7" borderId="37" xfId="0" applyFont="1" applyFill="1" applyBorder="1" applyAlignment="1">
      <alignment horizontal="justify" vertical="center" wrapText="1"/>
    </xf>
    <xf numFmtId="0" fontId="17" fillId="0" borderId="21" xfId="0" applyFont="1" applyBorder="1" applyAlignment="1">
      <alignment horizontal="justify" vertical="center"/>
    </xf>
    <xf numFmtId="0" fontId="17" fillId="7" borderId="35" xfId="0" applyFont="1" applyFill="1" applyBorder="1" applyAlignment="1">
      <alignment horizontal="justify" vertical="center"/>
    </xf>
    <xf numFmtId="0" fontId="20" fillId="9" borderId="35" xfId="0" applyFont="1" applyFill="1" applyBorder="1" applyAlignment="1" applyProtection="1">
      <alignment horizontal="center" vertical="center" wrapText="1"/>
      <protection locked="0"/>
    </xf>
    <xf numFmtId="0" fontId="17" fillId="7" borderId="35" xfId="0" applyFont="1" applyFill="1" applyBorder="1" applyAlignment="1">
      <alignment horizontal="justify" vertical="center" wrapText="1"/>
    </xf>
    <xf numFmtId="0" fontId="18" fillId="7" borderId="37" xfId="0" applyFont="1" applyFill="1" applyBorder="1" applyAlignment="1">
      <alignment horizontal="justify" vertical="center" wrapText="1"/>
    </xf>
    <xf numFmtId="0" fontId="17" fillId="10" borderId="35" xfId="0" applyFont="1" applyFill="1" applyBorder="1" applyAlignment="1">
      <alignment horizontal="justify" vertical="center" wrapText="1"/>
    </xf>
    <xf numFmtId="0" fontId="17" fillId="0" borderId="35" xfId="0" applyFont="1" applyBorder="1" applyAlignment="1">
      <alignment horizontal="justify" vertical="center"/>
    </xf>
    <xf numFmtId="0" fontId="17" fillId="0" borderId="38" xfId="0" applyFont="1" applyBorder="1" applyAlignment="1">
      <alignment horizontal="justify" vertical="center"/>
    </xf>
    <xf numFmtId="0" fontId="17" fillId="7" borderId="37" xfId="0" applyFont="1" applyFill="1" applyBorder="1" applyAlignment="1">
      <alignment horizontal="justify" vertical="center"/>
    </xf>
    <xf numFmtId="0" fontId="19" fillId="0" borderId="15" xfId="0" applyFont="1" applyFill="1" applyBorder="1" applyAlignment="1" applyProtection="1">
      <alignment horizontal="center" vertical="center" wrapText="1"/>
    </xf>
    <xf numFmtId="0" fontId="20" fillId="0" borderId="37" xfId="0" applyFont="1" applyFill="1" applyBorder="1" applyAlignment="1" applyProtection="1">
      <alignment horizontal="justify" vertical="top" wrapText="1"/>
    </xf>
    <xf numFmtId="0" fontId="19" fillId="0" borderId="21" xfId="0" applyFont="1" applyFill="1" applyBorder="1" applyAlignment="1" applyProtection="1">
      <alignment horizontal="center" vertical="center" wrapText="1"/>
    </xf>
    <xf numFmtId="0" fontId="17" fillId="0" borderId="0" xfId="0" applyFont="1" applyFill="1" applyBorder="1"/>
    <xf numFmtId="9" fontId="0" fillId="0" borderId="0" xfId="2" applyFont="1"/>
    <xf numFmtId="0" fontId="18" fillId="0" borderId="35" xfId="0" applyFont="1" applyFill="1" applyBorder="1" applyAlignment="1" applyProtection="1">
      <alignment horizontal="justify" vertical="center" wrapText="1"/>
      <protection locked="0"/>
    </xf>
    <xf numFmtId="0" fontId="1" fillId="8" borderId="0" xfId="0" applyFont="1" applyFill="1" applyAlignment="1">
      <alignment horizontal="center"/>
    </xf>
    <xf numFmtId="0" fontId="19" fillId="0" borderId="45"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46" xfId="0" applyFont="1" applyFill="1" applyBorder="1" applyAlignment="1" applyProtection="1">
      <alignment horizontal="center" vertical="center" wrapText="1"/>
    </xf>
    <xf numFmtId="0" fontId="19" fillId="0" borderId="0" xfId="0" applyFont="1" applyFill="1" applyBorder="1" applyAlignment="1" applyProtection="1">
      <alignment horizontal="right"/>
    </xf>
    <xf numFmtId="0" fontId="19" fillId="0" borderId="39"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0" fontId="19" fillId="0" borderId="41" xfId="0" applyFont="1" applyFill="1" applyBorder="1" applyAlignment="1" applyProtection="1">
      <alignment horizontal="center" vertical="center" wrapText="1"/>
    </xf>
    <xf numFmtId="0" fontId="19" fillId="0" borderId="42" xfId="0" applyFont="1" applyFill="1" applyBorder="1" applyAlignment="1" applyProtection="1">
      <alignment horizontal="center" vertical="center" wrapText="1"/>
    </xf>
    <xf numFmtId="0" fontId="19" fillId="0" borderId="43"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justify" vertical="center" wrapText="1"/>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2" fontId="19" fillId="0" borderId="0" xfId="0" applyNumberFormat="1" applyFont="1" applyFill="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0" fontId="19" fillId="0" borderId="7"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7" fillId="0" borderId="12" xfId="0" applyFont="1" applyFill="1" applyBorder="1" applyAlignment="1" applyProtection="1">
      <alignment horizontal="center" vertical="center"/>
      <protection locked="0"/>
    </xf>
    <xf numFmtId="0" fontId="1" fillId="0" borderId="22" xfId="0" applyFont="1" applyBorder="1" applyAlignment="1">
      <alignment horizontal="center"/>
    </xf>
    <xf numFmtId="0" fontId="1" fillId="0" borderId="23" xfId="0" applyFont="1" applyBorder="1" applyAlignment="1">
      <alignment horizontal="center"/>
    </xf>
    <xf numFmtId="0" fontId="18" fillId="7" borderId="1" xfId="0" applyFont="1" applyFill="1" applyBorder="1" applyAlignment="1">
      <alignment horizontal="justify" vertical="center" wrapText="1"/>
    </xf>
    <xf numFmtId="0" fontId="18" fillId="0" borderId="37" xfId="0" applyFont="1" applyFill="1" applyBorder="1" applyAlignment="1" applyProtection="1">
      <alignment horizontal="justify" vertical="center" wrapText="1"/>
      <protection locked="0"/>
    </xf>
  </cellXfs>
  <cellStyles count="3">
    <cellStyle name="Normal" xfId="0" builtinId="0"/>
    <cellStyle name="Normal 2" xfId="1"/>
    <cellStyle name="Porcentaje" xfId="2" builtinId="5"/>
  </cellStyles>
  <dxfs count="51">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
      <fill>
        <patternFill>
          <bgColor rgb="FFCCFFCC"/>
        </patternFill>
      </fill>
    </dxf>
    <dxf>
      <fill>
        <patternFill>
          <bgColor rgb="FFFFFFCC"/>
        </patternFill>
      </fill>
    </dxf>
    <dxf>
      <fill>
        <patternFill>
          <bgColor rgb="FFFFCCFF"/>
        </patternFill>
      </fill>
    </dxf>
  </dxfs>
  <tableStyles count="0" defaultTableStyle="TableStyleMedium2" defaultPivotStyle="PivotStyleLight16"/>
  <colors>
    <mruColors>
      <color rgb="FF66FFFF"/>
      <color rgb="FFFF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1905000</xdr:colOff>
      <xdr:row>135</xdr:row>
      <xdr:rowOff>119063</xdr:rowOff>
    </xdr:from>
    <xdr:to>
      <xdr:col>1</xdr:col>
      <xdr:colOff>4006850</xdr:colOff>
      <xdr:row>139</xdr:row>
      <xdr:rowOff>73343</xdr:rowOff>
    </xdr:to>
    <xdr:pic>
      <xdr:nvPicPr>
        <xdr:cNvPr id="2" name="Imagen 1" descr="C:\Users\Johanna.DESKTOP-HPVOH7O\Documents\FIRMA\firma-removebg-preview.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2188" y="233398219"/>
          <a:ext cx="2101850" cy="621030"/>
        </a:xfrm>
        <a:prstGeom prst="rect">
          <a:avLst/>
        </a:prstGeom>
        <a:noFill/>
        <a:ln>
          <a:noFill/>
        </a:ln>
      </xdr:spPr>
    </xdr:pic>
    <xdr:clientData/>
  </xdr:twoCellAnchor>
  <xdr:twoCellAnchor editAs="oneCell">
    <xdr:from>
      <xdr:col>4</xdr:col>
      <xdr:colOff>345281</xdr:colOff>
      <xdr:row>135</xdr:row>
      <xdr:rowOff>119062</xdr:rowOff>
    </xdr:from>
    <xdr:to>
      <xdr:col>6</xdr:col>
      <xdr:colOff>383381</xdr:colOff>
      <xdr:row>138</xdr:row>
      <xdr:rowOff>76200</xdr:rowOff>
    </xdr:to>
    <xdr:pic>
      <xdr:nvPicPr>
        <xdr:cNvPr id="3" name="Imagen 2">
          <a:extLst>
            <a:ext uri="{FF2B5EF4-FFF2-40B4-BE49-F238E27FC236}">
              <a16:creationId xmlns:a16="http://schemas.microsoft.com/office/drawing/2014/main" id="{872C0D7A-AEC0-4EC4-809F-DCED75AF23B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1812" y="233398218"/>
          <a:ext cx="2276475" cy="457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5"/>
  <sheetViews>
    <sheetView zoomScale="80" zoomScaleNormal="80" workbookViewId="0">
      <selection activeCell="B10" sqref="B10:B35"/>
    </sheetView>
  </sheetViews>
  <sheetFormatPr baseColWidth="10" defaultColWidth="32.42578125" defaultRowHeight="15" x14ac:dyDescent="0.25"/>
  <cols>
    <col min="1" max="1" width="7.7109375" style="6" customWidth="1"/>
    <col min="2" max="2" width="50" bestFit="1" customWidth="1"/>
    <col min="3" max="3" width="17.42578125" customWidth="1"/>
    <col min="4" max="4" width="32.42578125" style="16"/>
    <col min="5" max="5" width="17.7109375" customWidth="1"/>
    <col min="6" max="6" width="17.5703125" style="16" customWidth="1"/>
    <col min="7" max="7" width="31.140625" customWidth="1"/>
  </cols>
  <sheetData>
    <row r="2" spans="1:7" x14ac:dyDescent="0.25">
      <c r="A2" s="97"/>
      <c r="B2" s="197" t="s">
        <v>64</v>
      </c>
      <c r="C2" s="197"/>
      <c r="D2" s="197"/>
      <c r="E2" s="197"/>
      <c r="F2" s="197"/>
      <c r="G2" s="197"/>
    </row>
    <row r="5" spans="1:7" x14ac:dyDescent="0.25">
      <c r="B5" s="1" t="s">
        <v>63</v>
      </c>
      <c r="C5" s="2"/>
      <c r="D5" s="13">
        <f>(+D9+F9)/2</f>
        <v>3.041666666666667</v>
      </c>
      <c r="E5" s="13" t="s">
        <v>21</v>
      </c>
      <c r="F5" s="1" t="str">
        <f>IF(AND(D5&gt;=1,D5&lt;=2),"INADECUADO",IF(AND(D5&gt;2,D5&lt;=3),"DEFICIENTE",IF(AND(D5&gt;3,D5&lt;=4),"ACEPTABLE",IF(AND(D5&gt;4,D5&lt;=4.7),"ADECUADO",IF(AND(D5&gt;4.7,D5&lt;=5),"ÓPTIMO","Fuera de rango")))))</f>
        <v>ACEPTABLE</v>
      </c>
      <c r="G5" s="1" t="s">
        <v>65</v>
      </c>
    </row>
    <row r="7" spans="1:7" x14ac:dyDescent="0.25">
      <c r="B7" s="1"/>
      <c r="C7" s="1"/>
      <c r="D7" s="13"/>
      <c r="E7" s="1"/>
      <c r="F7" s="13"/>
      <c r="G7" s="1"/>
    </row>
    <row r="8" spans="1:7" ht="34.5" customHeight="1" x14ac:dyDescent="0.25">
      <c r="B8" s="3" t="s">
        <v>1</v>
      </c>
      <c r="C8" s="17" t="s">
        <v>5</v>
      </c>
      <c r="D8" s="14" t="s">
        <v>6</v>
      </c>
      <c r="E8" s="17" t="s">
        <v>7</v>
      </c>
      <c r="F8" s="14" t="s">
        <v>6</v>
      </c>
      <c r="G8" s="3" t="s">
        <v>8</v>
      </c>
    </row>
    <row r="9" spans="1:7" ht="21.75" customHeight="1" x14ac:dyDescent="0.25">
      <c r="B9" s="3"/>
      <c r="C9" s="3" t="s">
        <v>67</v>
      </c>
      <c r="D9" s="14">
        <f>(+D10+D16+D28+D33)/4</f>
        <v>3.416666666666667</v>
      </c>
      <c r="E9" s="3" t="s">
        <v>66</v>
      </c>
      <c r="F9" s="14">
        <f>(+F10+F16+F28+F33)/4</f>
        <v>2.6666666666666665</v>
      </c>
      <c r="G9" s="3" t="s">
        <v>21</v>
      </c>
    </row>
    <row r="10" spans="1:7" ht="18.75" x14ac:dyDescent="0.3">
      <c r="A10" s="6">
        <v>1</v>
      </c>
      <c r="B10" s="8" t="s">
        <v>2</v>
      </c>
      <c r="C10" s="9" t="s">
        <v>21</v>
      </c>
      <c r="D10" s="15">
        <f>+D11</f>
        <v>3</v>
      </c>
      <c r="E10" s="9"/>
      <c r="F10" s="15">
        <f>+F11</f>
        <v>4</v>
      </c>
      <c r="G10" s="10" t="s">
        <v>21</v>
      </c>
    </row>
    <row r="11" spans="1:7" ht="15.75" x14ac:dyDescent="0.25">
      <c r="A11" s="6" t="s">
        <v>28</v>
      </c>
      <c r="B11" s="11" t="s">
        <v>0</v>
      </c>
      <c r="C11" s="9" t="s">
        <v>21</v>
      </c>
      <c r="D11" s="15">
        <f>(+D12+D14)/2</f>
        <v>3</v>
      </c>
      <c r="E11" s="9"/>
      <c r="F11" s="15">
        <f>(+F12+F14)/2</f>
        <v>4</v>
      </c>
      <c r="G11" s="10" t="s">
        <v>21</v>
      </c>
    </row>
    <row r="12" spans="1:7" x14ac:dyDescent="0.25">
      <c r="A12" s="6" t="s">
        <v>29</v>
      </c>
      <c r="B12" s="12" t="s">
        <v>3</v>
      </c>
      <c r="C12" s="9"/>
      <c r="D12" s="15">
        <f>+D13</f>
        <v>5</v>
      </c>
      <c r="E12" s="9"/>
      <c r="F12" s="15">
        <f>+F13</f>
        <v>5</v>
      </c>
      <c r="G12" s="10" t="s">
        <v>21</v>
      </c>
    </row>
    <row r="13" spans="1:7" ht="90" customHeight="1" x14ac:dyDescent="0.25">
      <c r="A13" s="6" t="s">
        <v>30</v>
      </c>
      <c r="B13" s="5" t="s">
        <v>26</v>
      </c>
      <c r="C13" s="1" t="s">
        <v>22</v>
      </c>
      <c r="D13" s="13">
        <f>IF(C13="Si",5,IF(C13="No",1,0))</f>
        <v>5</v>
      </c>
      <c r="E13" s="1" t="s">
        <v>27</v>
      </c>
      <c r="F13" s="13">
        <f>IF(E13="Adecuado",5,IF(E13="Parcialmente",3,IF(E13="No adecuado",1,0)))</f>
        <v>5</v>
      </c>
      <c r="G13" s="18" t="s">
        <v>68</v>
      </c>
    </row>
    <row r="14" spans="1:7" x14ac:dyDescent="0.25">
      <c r="A14" s="6" t="s">
        <v>32</v>
      </c>
      <c r="B14" s="12" t="s">
        <v>4</v>
      </c>
      <c r="C14" s="9" t="s">
        <v>21</v>
      </c>
      <c r="D14" s="15">
        <f>+D15</f>
        <v>1</v>
      </c>
      <c r="E14" s="9"/>
      <c r="F14" s="15">
        <f>+F15</f>
        <v>3</v>
      </c>
      <c r="G14" s="9"/>
    </row>
    <row r="15" spans="1:7" ht="60" x14ac:dyDescent="0.25">
      <c r="A15" s="6" t="s">
        <v>33</v>
      </c>
      <c r="B15" s="5" t="s">
        <v>9</v>
      </c>
      <c r="C15" s="1" t="s">
        <v>23</v>
      </c>
      <c r="D15" s="13">
        <f>IF(C15="Si",5,IF(C15="No",1,0))</f>
        <v>1</v>
      </c>
      <c r="E15" s="1" t="s">
        <v>24</v>
      </c>
      <c r="F15" s="13">
        <f>IF(E15="Adecuado",5,IF(E15="Parcialmente",3,IF(E15="No adecuado",1,0)))</f>
        <v>3</v>
      </c>
      <c r="G15" s="1"/>
    </row>
    <row r="16" spans="1:7" ht="15.75" x14ac:dyDescent="0.25">
      <c r="A16" s="6">
        <v>2</v>
      </c>
      <c r="B16" s="11" t="s">
        <v>10</v>
      </c>
      <c r="C16" s="9"/>
      <c r="D16" s="15">
        <f>(+D17+D26+D28)/3</f>
        <v>4.666666666666667</v>
      </c>
      <c r="E16" s="9"/>
      <c r="F16" s="15">
        <f>(+F17+F26+F28)/3</f>
        <v>2.6666666666666665</v>
      </c>
      <c r="G16" s="9"/>
    </row>
    <row r="17" spans="1:7" x14ac:dyDescent="0.25">
      <c r="A17" s="6" t="s">
        <v>34</v>
      </c>
      <c r="B17" s="12" t="s">
        <v>11</v>
      </c>
      <c r="C17" s="9"/>
      <c r="D17" s="15">
        <f>(+D18+D20+D22+D24)/4</f>
        <v>4</v>
      </c>
      <c r="E17" s="9"/>
      <c r="F17" s="15">
        <f>(+F18+F20+F22+F24)/4</f>
        <v>2</v>
      </c>
      <c r="G17" s="9"/>
    </row>
    <row r="18" spans="1:7" x14ac:dyDescent="0.25">
      <c r="A18" s="6" t="s">
        <v>35</v>
      </c>
      <c r="B18" s="9" t="s">
        <v>12</v>
      </c>
      <c r="C18" s="9"/>
      <c r="D18" s="15">
        <f>+D19</f>
        <v>1</v>
      </c>
      <c r="E18" s="9"/>
      <c r="F18" s="15">
        <f>+F19</f>
        <v>3</v>
      </c>
      <c r="G18" s="9"/>
    </row>
    <row r="19" spans="1:7" ht="60" x14ac:dyDescent="0.25">
      <c r="A19" s="6" t="s">
        <v>36</v>
      </c>
      <c r="B19" s="5" t="s">
        <v>31</v>
      </c>
      <c r="C19" s="1" t="s">
        <v>23</v>
      </c>
      <c r="D19" s="13">
        <f>IF(C19="Si",5,IF(C19="No",1,0))</f>
        <v>1</v>
      </c>
      <c r="E19" s="1" t="s">
        <v>24</v>
      </c>
      <c r="F19" s="13">
        <f>IF(E19="Adecuado",5,IF(E19="Parcialmente",3,IF(E19="No adecuado",1,0)))</f>
        <v>3</v>
      </c>
      <c r="G19" s="1"/>
    </row>
    <row r="20" spans="1:7" x14ac:dyDescent="0.25">
      <c r="A20" s="6" t="s">
        <v>37</v>
      </c>
      <c r="B20" s="9" t="s">
        <v>15</v>
      </c>
      <c r="C20" s="9"/>
      <c r="D20" s="15">
        <f>+D21</f>
        <v>5</v>
      </c>
      <c r="E20" s="9"/>
      <c r="F20" s="15">
        <f>+F21</f>
        <v>1</v>
      </c>
      <c r="G20" s="9"/>
    </row>
    <row r="21" spans="1:7" ht="60" x14ac:dyDescent="0.25">
      <c r="A21" s="6" t="s">
        <v>38</v>
      </c>
      <c r="B21" s="5" t="s">
        <v>39</v>
      </c>
      <c r="C21" s="1" t="s">
        <v>22</v>
      </c>
      <c r="D21" s="13">
        <f>IF(C21="Si",5,IF(C21="No",1,0))</f>
        <v>5</v>
      </c>
      <c r="E21" s="1" t="s">
        <v>25</v>
      </c>
      <c r="F21" s="13">
        <f>IF(E21="Adecuado",5,IF(E21="Parcialmente",3,IF(E21="No adecuado",1,0)))</f>
        <v>1</v>
      </c>
      <c r="G21" s="1"/>
    </row>
    <row r="22" spans="1:7" x14ac:dyDescent="0.25">
      <c r="A22" s="6" t="s">
        <v>40</v>
      </c>
      <c r="B22" s="9" t="s">
        <v>13</v>
      </c>
      <c r="C22" s="9"/>
      <c r="D22" s="15">
        <f>+D23</f>
        <v>5</v>
      </c>
      <c r="E22" s="9"/>
      <c r="F22" s="15">
        <f>+F23</f>
        <v>3</v>
      </c>
      <c r="G22" s="9"/>
    </row>
    <row r="23" spans="1:7" ht="30" x14ac:dyDescent="0.25">
      <c r="A23" s="6" t="s">
        <v>41</v>
      </c>
      <c r="B23" s="5" t="s">
        <v>42</v>
      </c>
      <c r="C23" s="1" t="s">
        <v>22</v>
      </c>
      <c r="D23" s="13">
        <f>IF(C23="Si",5,IF(C23="No",1,0))</f>
        <v>5</v>
      </c>
      <c r="E23" s="1" t="s">
        <v>24</v>
      </c>
      <c r="F23" s="13">
        <f>IF(E23="Adecuado",5,IF(E23="Parcialmente",3,IF(E23="No adecuado",1,0)))</f>
        <v>3</v>
      </c>
      <c r="G23" s="1"/>
    </row>
    <row r="24" spans="1:7" x14ac:dyDescent="0.25">
      <c r="A24" s="6" t="s">
        <v>44</v>
      </c>
      <c r="B24" s="9" t="s">
        <v>14</v>
      </c>
      <c r="C24" s="9"/>
      <c r="D24" s="15">
        <f>+D25</f>
        <v>5</v>
      </c>
      <c r="E24" s="9"/>
      <c r="F24" s="15">
        <f>+F25</f>
        <v>1</v>
      </c>
      <c r="G24" s="9"/>
    </row>
    <row r="25" spans="1:7" ht="45" x14ac:dyDescent="0.25">
      <c r="A25" s="6" t="s">
        <v>45</v>
      </c>
      <c r="B25" s="5" t="s">
        <v>43</v>
      </c>
      <c r="C25" s="1" t="s">
        <v>22</v>
      </c>
      <c r="D25" s="13">
        <f>IF(C25="Si",5,IF(C25="No",1,0))</f>
        <v>5</v>
      </c>
      <c r="E25" s="1" t="s">
        <v>25</v>
      </c>
      <c r="F25" s="13">
        <f>IF(E25="Adecuado",5,IF(E25="Parcialmente",3,IF(E25="No adecuado",1,0)))</f>
        <v>1</v>
      </c>
      <c r="G25" s="1"/>
    </row>
    <row r="26" spans="1:7" x14ac:dyDescent="0.25">
      <c r="A26" s="7" t="s">
        <v>47</v>
      </c>
      <c r="B26" s="12" t="s">
        <v>16</v>
      </c>
      <c r="C26" s="9"/>
      <c r="D26" s="15">
        <f>+D27</f>
        <v>5</v>
      </c>
      <c r="E26" s="9"/>
      <c r="F26" s="15">
        <f>+F27</f>
        <v>3</v>
      </c>
      <c r="G26" s="9"/>
    </row>
    <row r="27" spans="1:7" ht="60" x14ac:dyDescent="0.25">
      <c r="A27" s="6" t="s">
        <v>48</v>
      </c>
      <c r="B27" s="5" t="s">
        <v>46</v>
      </c>
      <c r="C27" s="1" t="s">
        <v>22</v>
      </c>
      <c r="D27" s="13">
        <f>IF(C27="Si",5,IF(C27="No",1,0))</f>
        <v>5</v>
      </c>
      <c r="E27" s="1" t="s">
        <v>24</v>
      </c>
      <c r="F27" s="13">
        <f>IF(E27="Adecuado",5,IF(E27="Parcialmente",3,IF(E27="No adecuado",1,0)))</f>
        <v>3</v>
      </c>
      <c r="G27" s="1"/>
    </row>
    <row r="28" spans="1:7" x14ac:dyDescent="0.25">
      <c r="A28" s="7" t="s">
        <v>50</v>
      </c>
      <c r="B28" s="12" t="s">
        <v>49</v>
      </c>
      <c r="C28" s="9"/>
      <c r="D28" s="15">
        <f>+D29</f>
        <v>5</v>
      </c>
      <c r="E28" s="9"/>
      <c r="F28" s="15">
        <f>+F29</f>
        <v>3</v>
      </c>
      <c r="G28" s="9"/>
    </row>
    <row r="29" spans="1:7" ht="30" x14ac:dyDescent="0.25">
      <c r="A29" s="6" t="s">
        <v>52</v>
      </c>
      <c r="B29" s="5" t="s">
        <v>51</v>
      </c>
      <c r="C29" s="1" t="s">
        <v>22</v>
      </c>
      <c r="D29" s="13">
        <f>IF(C29="Si",5,IF(C29="No",1,0))</f>
        <v>5</v>
      </c>
      <c r="E29" s="1" t="s">
        <v>24</v>
      </c>
      <c r="F29" s="13">
        <f>IF(E29="Adecuado",5,IF(E29="Parcialmente",3,IF(E29="No adecuado",1,0)))</f>
        <v>3</v>
      </c>
      <c r="G29" s="1"/>
    </row>
    <row r="30" spans="1:7" ht="15.75" x14ac:dyDescent="0.25">
      <c r="A30" s="7" t="s">
        <v>54</v>
      </c>
      <c r="B30" s="11" t="s">
        <v>53</v>
      </c>
      <c r="C30" s="9"/>
      <c r="D30" s="15">
        <f>+D31</f>
        <v>5</v>
      </c>
      <c r="E30" s="9"/>
      <c r="F30" s="15">
        <f>+F31</f>
        <v>1</v>
      </c>
      <c r="G30" s="9"/>
    </row>
    <row r="31" spans="1:7" x14ac:dyDescent="0.25">
      <c r="A31" s="6" t="s">
        <v>55</v>
      </c>
      <c r="B31" s="9" t="s">
        <v>53</v>
      </c>
      <c r="C31" s="9"/>
      <c r="D31" s="15">
        <f>+D32</f>
        <v>5</v>
      </c>
      <c r="E31" s="9"/>
      <c r="F31" s="15">
        <f>+F32</f>
        <v>1</v>
      </c>
      <c r="G31" s="9"/>
    </row>
    <row r="32" spans="1:7" ht="30" x14ac:dyDescent="0.25">
      <c r="A32" s="6" t="s">
        <v>57</v>
      </c>
      <c r="B32" s="5" t="s">
        <v>56</v>
      </c>
      <c r="C32" s="1" t="s">
        <v>22</v>
      </c>
      <c r="D32" s="13">
        <f>IF(C32="Si",5,IF(C32="No",1,0))</f>
        <v>5</v>
      </c>
      <c r="E32" s="1" t="s">
        <v>25</v>
      </c>
      <c r="F32" s="13">
        <f>IF(E32="Adecuado",5,IF(E32="Parcialmente",3,IF(E32="No adecuado",1,0)))</f>
        <v>1</v>
      </c>
      <c r="G32" s="1"/>
    </row>
    <row r="33" spans="1:7" x14ac:dyDescent="0.25">
      <c r="A33" s="7" t="s">
        <v>58</v>
      </c>
      <c r="B33" s="12" t="s">
        <v>59</v>
      </c>
      <c r="C33" s="9"/>
      <c r="D33" s="15">
        <f>+D34</f>
        <v>1</v>
      </c>
      <c r="E33" s="9"/>
      <c r="F33" s="15">
        <f>+F34</f>
        <v>1</v>
      </c>
      <c r="G33" s="9"/>
    </row>
    <row r="34" spans="1:7" x14ac:dyDescent="0.25">
      <c r="A34" s="6" t="s">
        <v>60</v>
      </c>
      <c r="B34" s="9" t="s">
        <v>59</v>
      </c>
      <c r="C34" s="9"/>
      <c r="D34" s="15">
        <f>+D35</f>
        <v>1</v>
      </c>
      <c r="E34" s="9"/>
      <c r="F34" s="15">
        <f>+F35</f>
        <v>1</v>
      </c>
      <c r="G34" s="9"/>
    </row>
    <row r="35" spans="1:7" ht="45" x14ac:dyDescent="0.25">
      <c r="A35" s="6" t="s">
        <v>61</v>
      </c>
      <c r="B35" s="5" t="s">
        <v>62</v>
      </c>
      <c r="C35" s="1" t="s">
        <v>23</v>
      </c>
      <c r="D35" s="13">
        <f>IF(C35="Si",5,IF(C35="No",1,0))</f>
        <v>1</v>
      </c>
      <c r="E35" s="1" t="s">
        <v>25</v>
      </c>
      <c r="F35" s="13">
        <f>IF(E35="Adecuado",5,IF(E35="Parcialmente",3,IF(E35="No adecuado",1,0)))</f>
        <v>1</v>
      </c>
      <c r="G35" s="1"/>
    </row>
  </sheetData>
  <mergeCells count="1">
    <mergeCell ref="B2:G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Hoja2!$H$20:$H$23</xm:f>
          </x14:formula1>
          <xm:sqref>E13 E15 E19 E21 E23 E25 E27 E29 E32 E35</xm:sqref>
        </x14:dataValidation>
        <x14:dataValidation type="list" allowBlank="1" showInputMessage="1" showErrorMessage="1">
          <x14:formula1>
            <xm:f>Hoja2!$F$20:$F$22</xm:f>
          </x14:formula1>
          <xm:sqref>D13 D15 D19 D21 D23 D25 D27 D29 D32 D35</xm:sqref>
        </x14:dataValidation>
        <x14:dataValidation type="list" allowBlank="1" showInputMessage="1" showErrorMessage="1">
          <x14:formula1>
            <xm:f>Hoja2!$E$20:$E$22</xm:f>
          </x14:formula1>
          <xm:sqref>C13 C15 C19 C21 C23 C25 C27 C29 C32 C35</xm:sqref>
        </x14:dataValidation>
        <x14:dataValidation type="list" allowBlank="1" showInputMessage="1" showErrorMessage="1">
          <x14:formula1>
            <xm:f>Hoja2!$I$20:$I$23</xm:f>
          </x14:formula1>
          <xm:sqref>F13 F15 F19 F21 F23 F25 F27 F29 F32 F35</xm:sqref>
        </x14:dataValidation>
        <x14:dataValidation type="list" allowBlank="1" showInputMessage="1" showErrorMessage="1">
          <x14:formula1>
            <xm:f>Hoja2!$L$20:$L$24</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workbookViewId="0">
      <selection activeCell="D10" sqref="D10"/>
    </sheetView>
  </sheetViews>
  <sheetFormatPr baseColWidth="10" defaultRowHeight="15" x14ac:dyDescent="0.25"/>
  <cols>
    <col min="8" max="8" width="15.7109375" customWidth="1"/>
    <col min="12" max="12" width="18.85546875" customWidth="1"/>
  </cols>
  <sheetData>
    <row r="1" spans="1:13" x14ac:dyDescent="0.25">
      <c r="A1" t="s">
        <v>19</v>
      </c>
      <c r="C1" t="s">
        <v>17</v>
      </c>
      <c r="D1" s="4">
        <f>IF(C1="si",1,IF(C1="no",2,0))</f>
        <v>1</v>
      </c>
      <c r="F1" t="s">
        <v>20</v>
      </c>
      <c r="H1" t="s">
        <v>20</v>
      </c>
      <c r="I1">
        <f>IF(H1="N/A",0,IF(H1="si",1,IF(H1="no",2,"")))</f>
        <v>0</v>
      </c>
      <c r="K1">
        <v>1</v>
      </c>
      <c r="M1" t="str">
        <f t="shared" ref="M1:M5" si="0">IF(AND(K1&gt;=1,K1&lt;=2),"INADECUADO",IF(AND(K1&gt;2,K1&lt;=3),"DEFICIENTE",IF(AND(K1&gt;3,K1&lt;=4),"ACEPTABLE",IF(AND(K1&gt;4,K1&lt;=4.7),"ADECUADO",IF(AND(K1&gt;4.7,K1&lt;=5),"ÓPTIMO","Fuera de rango")))))</f>
        <v>INADECUADO</v>
      </c>
    </row>
    <row r="2" spans="1:13" x14ac:dyDescent="0.25">
      <c r="A2" t="s">
        <v>17</v>
      </c>
      <c r="C2" t="s">
        <v>19</v>
      </c>
      <c r="D2" s="4">
        <f>IF(B8="si",1,IF(B8="no",2,0))</f>
        <v>0</v>
      </c>
      <c r="F2" t="s">
        <v>17</v>
      </c>
      <c r="I2" t="str">
        <f>IF(H2="N/A",0,IF(H2="si",1,IF(H2="no",2,"")))</f>
        <v/>
      </c>
      <c r="K2">
        <v>8</v>
      </c>
      <c r="M2" t="str">
        <f t="shared" si="0"/>
        <v>Fuera de rango</v>
      </c>
    </row>
    <row r="3" spans="1:13" x14ac:dyDescent="0.25">
      <c r="A3" t="s">
        <v>18</v>
      </c>
      <c r="C3" t="s">
        <v>19</v>
      </c>
      <c r="D3" s="4">
        <f t="shared" ref="D3:D16" si="1">IF(C3="si",1,IF(C3="no",2,0))</f>
        <v>0</v>
      </c>
      <c r="F3" t="s">
        <v>18</v>
      </c>
      <c r="K3">
        <v>6</v>
      </c>
      <c r="M3" t="str">
        <f t="shared" si="0"/>
        <v>Fuera de rango</v>
      </c>
    </row>
    <row r="4" spans="1:13" x14ac:dyDescent="0.25">
      <c r="C4" t="s">
        <v>19</v>
      </c>
      <c r="D4" s="4">
        <f t="shared" si="1"/>
        <v>0</v>
      </c>
      <c r="K4">
        <v>0.99</v>
      </c>
      <c r="M4" t="str">
        <f t="shared" si="0"/>
        <v>Fuera de rango</v>
      </c>
    </row>
    <row r="5" spans="1:13" x14ac:dyDescent="0.25">
      <c r="C5" t="s">
        <v>17</v>
      </c>
      <c r="D5" s="4">
        <f t="shared" si="1"/>
        <v>1</v>
      </c>
      <c r="K5">
        <v>0.8</v>
      </c>
      <c r="M5" t="str">
        <f t="shared" si="0"/>
        <v>Fuera de rango</v>
      </c>
    </row>
    <row r="6" spans="1:13" x14ac:dyDescent="0.25">
      <c r="C6" t="s">
        <v>17</v>
      </c>
      <c r="D6" s="4">
        <f t="shared" si="1"/>
        <v>1</v>
      </c>
      <c r="K6" s="19">
        <v>1</v>
      </c>
      <c r="L6" t="str">
        <f>IF(AND(K6&gt;=1,K6&lt;=2),"INADECUADO",IF(AND(K6&gt;2,K6&lt;=3),"DEFICIENTE",IF(AND(K6&gt;3,K6&lt;=4),"ACEPTABLE",IF(AND(K6&gt;4,K6&lt;=4.7),"ADECUADO",IF(AND(K6&gt;4.7,K6&lt;=5),"ÓPTIMO","fuera del rango")))))</f>
        <v>INADECUADO</v>
      </c>
      <c r="M6" t="str">
        <f>IF(AND(K6&gt;=1,K6&lt;=2),"INADECUADO",IF(AND(K6&gt;2,K6&lt;=3),"DEFICIENTE",IF(AND(K6&gt;3,K6&lt;=4),"ACEPTABLE",IF(AND(K6&gt;4,K6&lt;=4.7),"ADECUADO",IF(AND(K6&gt;4.7,K6&lt;=5),"ÓPTIMO","Fuera de rango")))))</f>
        <v>INADECUADO</v>
      </c>
    </row>
    <row r="7" spans="1:13" x14ac:dyDescent="0.25">
      <c r="C7" t="s">
        <v>17</v>
      </c>
      <c r="D7" s="4">
        <f t="shared" si="1"/>
        <v>1</v>
      </c>
      <c r="I7">
        <v>1</v>
      </c>
      <c r="K7" s="19">
        <v>1.1000000000000001</v>
      </c>
      <c r="L7" t="str">
        <f t="shared" ref="L7:L46" si="2">IF(AND(K7&gt;=1,K7&lt;=2),"INADECUADO",IF(AND(K7&gt;2,K7&lt;=3),"DEFICIENTE",IF(AND(K7&gt;3,K7&lt;=4),"ACEPTABLE",IF(AND(K7&gt;4,K7&lt;=4.7),"ADECUADO",IF(AND(K7&gt;4.7,K7&lt;=5),"ÓPTIMO","fuera del rango")))))</f>
        <v>INADECUADO</v>
      </c>
      <c r="M7" t="str">
        <f t="shared" ref="M7:M46" si="3">IF(AND(K7&gt;=1,K7&lt;=2),"INADECUADO",IF(AND(K7&gt;2,K7&lt;=3),"DEFICIENTE",IF(AND(K7&gt;3,K7&lt;=4),"ACEPTABLE",IF(AND(K7&gt;4,K7&lt;=4.7),"ADECUADO",IF(AND(K7&gt;4.7,K7&lt;=5),"ÓPTIMO","Fuera de rango")))))</f>
        <v>INADECUADO</v>
      </c>
    </row>
    <row r="8" spans="1:13" x14ac:dyDescent="0.25">
      <c r="C8" t="s">
        <v>17</v>
      </c>
      <c r="D8" s="4">
        <f t="shared" si="1"/>
        <v>1</v>
      </c>
      <c r="I8">
        <v>2</v>
      </c>
      <c r="K8" s="19">
        <v>1.2</v>
      </c>
      <c r="L8" t="str">
        <f t="shared" si="2"/>
        <v>INADECUADO</v>
      </c>
      <c r="M8" t="str">
        <f t="shared" si="3"/>
        <v>INADECUADO</v>
      </c>
    </row>
    <row r="9" spans="1:13" x14ac:dyDescent="0.25">
      <c r="C9" t="s">
        <v>17</v>
      </c>
      <c r="D9" s="4">
        <f t="shared" si="1"/>
        <v>1</v>
      </c>
      <c r="I9">
        <v>3</v>
      </c>
      <c r="K9" s="19">
        <v>1.3</v>
      </c>
      <c r="L9" t="str">
        <f t="shared" si="2"/>
        <v>INADECUADO</v>
      </c>
      <c r="M9" t="str">
        <f t="shared" si="3"/>
        <v>INADECUADO</v>
      </c>
    </row>
    <row r="10" spans="1:13" x14ac:dyDescent="0.25">
      <c r="C10" t="s">
        <v>17</v>
      </c>
      <c r="D10" s="4">
        <f t="shared" si="1"/>
        <v>1</v>
      </c>
      <c r="I10">
        <v>4</v>
      </c>
      <c r="K10" s="19">
        <v>1.4</v>
      </c>
      <c r="L10" t="str">
        <f t="shared" si="2"/>
        <v>INADECUADO</v>
      </c>
      <c r="M10" t="str">
        <f t="shared" si="3"/>
        <v>INADECUADO</v>
      </c>
    </row>
    <row r="11" spans="1:13" x14ac:dyDescent="0.25">
      <c r="C11" t="s">
        <v>17</v>
      </c>
      <c r="D11" s="4">
        <f t="shared" si="1"/>
        <v>1</v>
      </c>
      <c r="I11">
        <v>4.7</v>
      </c>
      <c r="K11" s="19">
        <v>1.5</v>
      </c>
      <c r="L11" t="str">
        <f t="shared" si="2"/>
        <v>INADECUADO</v>
      </c>
      <c r="M11" t="str">
        <f t="shared" si="3"/>
        <v>INADECUADO</v>
      </c>
    </row>
    <row r="12" spans="1:13" x14ac:dyDescent="0.25">
      <c r="C12" t="s">
        <v>17</v>
      </c>
      <c r="D12" s="4">
        <f t="shared" si="1"/>
        <v>1</v>
      </c>
      <c r="I12">
        <v>5</v>
      </c>
      <c r="K12" s="19">
        <v>1.6</v>
      </c>
      <c r="L12" t="str">
        <f t="shared" si="2"/>
        <v>INADECUADO</v>
      </c>
      <c r="M12" t="str">
        <f t="shared" si="3"/>
        <v>INADECUADO</v>
      </c>
    </row>
    <row r="13" spans="1:13" x14ac:dyDescent="0.25">
      <c r="C13" t="s">
        <v>17</v>
      </c>
      <c r="D13" s="4">
        <f t="shared" si="1"/>
        <v>1</v>
      </c>
      <c r="K13" s="19">
        <v>1.7</v>
      </c>
      <c r="L13" t="str">
        <f t="shared" si="2"/>
        <v>INADECUADO</v>
      </c>
      <c r="M13" t="str">
        <f t="shared" si="3"/>
        <v>INADECUADO</v>
      </c>
    </row>
    <row r="14" spans="1:13" x14ac:dyDescent="0.25">
      <c r="C14" t="s">
        <v>17</v>
      </c>
      <c r="D14" s="4">
        <f t="shared" si="1"/>
        <v>1</v>
      </c>
      <c r="K14" s="19">
        <v>1.8</v>
      </c>
      <c r="L14" t="str">
        <f t="shared" si="2"/>
        <v>INADECUADO</v>
      </c>
      <c r="M14" t="str">
        <f t="shared" si="3"/>
        <v>INADECUADO</v>
      </c>
    </row>
    <row r="15" spans="1:13" x14ac:dyDescent="0.25">
      <c r="C15" t="s">
        <v>17</v>
      </c>
      <c r="D15" s="4">
        <f t="shared" si="1"/>
        <v>1</v>
      </c>
      <c r="K15" s="19">
        <v>1.9</v>
      </c>
      <c r="L15" t="str">
        <f t="shared" si="2"/>
        <v>INADECUADO</v>
      </c>
      <c r="M15" t="str">
        <f t="shared" si="3"/>
        <v>INADECUADO</v>
      </c>
    </row>
    <row r="16" spans="1:13" x14ac:dyDescent="0.25">
      <c r="D16" s="4">
        <f t="shared" si="1"/>
        <v>0</v>
      </c>
      <c r="K16" s="19">
        <v>2</v>
      </c>
      <c r="L16" t="str">
        <f t="shared" si="2"/>
        <v>INADECUADO</v>
      </c>
      <c r="M16" t="str">
        <f t="shared" si="3"/>
        <v>INADECUADO</v>
      </c>
    </row>
    <row r="17" spans="5:17" x14ac:dyDescent="0.25">
      <c r="K17" s="19">
        <v>2.1</v>
      </c>
      <c r="L17" t="str">
        <f t="shared" si="2"/>
        <v>DEFICIENTE</v>
      </c>
      <c r="M17" t="str">
        <f t="shared" si="3"/>
        <v>DEFICIENTE</v>
      </c>
    </row>
    <row r="18" spans="5:17" x14ac:dyDescent="0.25">
      <c r="K18" s="19">
        <v>2.2000000000000002</v>
      </c>
      <c r="L18" t="str">
        <f t="shared" si="2"/>
        <v>DEFICIENTE</v>
      </c>
      <c r="M18" t="str">
        <f t="shared" si="3"/>
        <v>DEFICIENTE</v>
      </c>
    </row>
    <row r="19" spans="5:17" x14ac:dyDescent="0.25">
      <c r="K19" s="19">
        <v>2.2999999999999998</v>
      </c>
      <c r="L19" t="str">
        <f t="shared" si="2"/>
        <v>DEFICIENTE</v>
      </c>
      <c r="M19" t="str">
        <f t="shared" si="3"/>
        <v>DEFICIENTE</v>
      </c>
    </row>
    <row r="20" spans="5:17" x14ac:dyDescent="0.25">
      <c r="E20" t="s">
        <v>20</v>
      </c>
      <c r="H20" t="s">
        <v>20</v>
      </c>
      <c r="I20">
        <v>0</v>
      </c>
      <c r="K20" s="19">
        <v>2.4</v>
      </c>
      <c r="L20" t="str">
        <f t="shared" si="2"/>
        <v>DEFICIENTE</v>
      </c>
      <c r="M20" t="str">
        <f t="shared" si="3"/>
        <v>DEFICIENTE</v>
      </c>
    </row>
    <row r="21" spans="5:17" x14ac:dyDescent="0.25">
      <c r="E21" t="s">
        <v>22</v>
      </c>
      <c r="F21">
        <v>5</v>
      </c>
      <c r="H21" t="s">
        <v>27</v>
      </c>
      <c r="I21">
        <v>5</v>
      </c>
      <c r="K21" s="19">
        <v>2.5</v>
      </c>
      <c r="L21" t="str">
        <f t="shared" si="2"/>
        <v>DEFICIENTE</v>
      </c>
      <c r="M21" t="str">
        <f t="shared" si="3"/>
        <v>DEFICIENTE</v>
      </c>
    </row>
    <row r="22" spans="5:17" x14ac:dyDescent="0.25">
      <c r="E22" t="s">
        <v>23</v>
      </c>
      <c r="F22">
        <v>1</v>
      </c>
      <c r="H22" t="s">
        <v>24</v>
      </c>
      <c r="I22">
        <v>3</v>
      </c>
      <c r="K22" s="19">
        <v>2.6</v>
      </c>
      <c r="L22" t="str">
        <f t="shared" si="2"/>
        <v>DEFICIENTE</v>
      </c>
      <c r="M22" t="str">
        <f t="shared" si="3"/>
        <v>DEFICIENTE</v>
      </c>
    </row>
    <row r="23" spans="5:17" x14ac:dyDescent="0.25">
      <c r="H23" t="s">
        <v>25</v>
      </c>
      <c r="I23">
        <v>1</v>
      </c>
      <c r="K23" s="19">
        <v>2.7</v>
      </c>
      <c r="L23" t="str">
        <f t="shared" si="2"/>
        <v>DEFICIENTE</v>
      </c>
      <c r="M23" t="str">
        <f t="shared" si="3"/>
        <v>DEFICIENTE</v>
      </c>
    </row>
    <row r="24" spans="5:17" x14ac:dyDescent="0.25">
      <c r="K24" s="19">
        <v>2.8</v>
      </c>
      <c r="L24" t="str">
        <f t="shared" si="2"/>
        <v>DEFICIENTE</v>
      </c>
      <c r="M24" t="str">
        <f t="shared" si="3"/>
        <v>DEFICIENTE</v>
      </c>
      <c r="Q24">
        <v>4.7</v>
      </c>
    </row>
    <row r="25" spans="5:17" x14ac:dyDescent="0.25">
      <c r="K25" s="19">
        <v>2.9</v>
      </c>
      <c r="L25" t="str">
        <f t="shared" si="2"/>
        <v>DEFICIENTE</v>
      </c>
      <c r="M25" t="str">
        <f t="shared" si="3"/>
        <v>DEFICIENTE</v>
      </c>
    </row>
    <row r="26" spans="5:17" x14ac:dyDescent="0.25">
      <c r="K26" s="19">
        <v>3</v>
      </c>
      <c r="L26" t="str">
        <f t="shared" si="2"/>
        <v>DEFICIENTE</v>
      </c>
      <c r="M26" t="str">
        <f t="shared" si="3"/>
        <v>DEFICIENTE</v>
      </c>
    </row>
    <row r="27" spans="5:17" x14ac:dyDescent="0.25">
      <c r="K27" s="19">
        <v>3.1</v>
      </c>
      <c r="L27" t="str">
        <f t="shared" si="2"/>
        <v>ACEPTABLE</v>
      </c>
      <c r="M27" t="str">
        <f t="shared" si="3"/>
        <v>ACEPTABLE</v>
      </c>
    </row>
    <row r="28" spans="5:17" x14ac:dyDescent="0.25">
      <c r="K28" s="19">
        <v>3.2</v>
      </c>
      <c r="L28" t="str">
        <f t="shared" si="2"/>
        <v>ACEPTABLE</v>
      </c>
      <c r="M28" t="str">
        <f t="shared" si="3"/>
        <v>ACEPTABLE</v>
      </c>
    </row>
    <row r="29" spans="5:17" x14ac:dyDescent="0.25">
      <c r="K29" s="19">
        <v>3.3</v>
      </c>
      <c r="L29" t="str">
        <f t="shared" si="2"/>
        <v>ACEPTABLE</v>
      </c>
      <c r="M29" t="str">
        <f t="shared" si="3"/>
        <v>ACEPTABLE</v>
      </c>
    </row>
    <row r="30" spans="5:17" x14ac:dyDescent="0.25">
      <c r="K30" s="19">
        <v>3.4</v>
      </c>
      <c r="L30" t="str">
        <f t="shared" si="2"/>
        <v>ACEPTABLE</v>
      </c>
      <c r="M30" t="str">
        <f t="shared" si="3"/>
        <v>ACEPTABLE</v>
      </c>
    </row>
    <row r="31" spans="5:17" x14ac:dyDescent="0.25">
      <c r="K31" s="19">
        <v>3.5</v>
      </c>
      <c r="L31" t="str">
        <f t="shared" si="2"/>
        <v>ACEPTABLE</v>
      </c>
      <c r="M31" t="str">
        <f t="shared" si="3"/>
        <v>ACEPTABLE</v>
      </c>
    </row>
    <row r="32" spans="5:17" x14ac:dyDescent="0.25">
      <c r="K32" s="19">
        <v>3.6</v>
      </c>
      <c r="L32" t="str">
        <f t="shared" si="2"/>
        <v>ACEPTABLE</v>
      </c>
      <c r="M32" t="str">
        <f t="shared" si="3"/>
        <v>ACEPTABLE</v>
      </c>
    </row>
    <row r="33" spans="11:13" x14ac:dyDescent="0.25">
      <c r="K33" s="19">
        <v>3.7</v>
      </c>
      <c r="L33" t="str">
        <f t="shared" si="2"/>
        <v>ACEPTABLE</v>
      </c>
      <c r="M33" t="str">
        <f t="shared" si="3"/>
        <v>ACEPTABLE</v>
      </c>
    </row>
    <row r="34" spans="11:13" x14ac:dyDescent="0.25">
      <c r="K34" s="19">
        <v>3.8</v>
      </c>
      <c r="L34" t="str">
        <f t="shared" si="2"/>
        <v>ACEPTABLE</v>
      </c>
      <c r="M34" t="str">
        <f t="shared" si="3"/>
        <v>ACEPTABLE</v>
      </c>
    </row>
    <row r="35" spans="11:13" x14ac:dyDescent="0.25">
      <c r="K35" s="19">
        <v>3.9</v>
      </c>
      <c r="L35" t="str">
        <f t="shared" si="2"/>
        <v>ACEPTABLE</v>
      </c>
      <c r="M35" t="str">
        <f t="shared" si="3"/>
        <v>ACEPTABLE</v>
      </c>
    </row>
    <row r="36" spans="11:13" x14ac:dyDescent="0.25">
      <c r="K36" s="19">
        <v>4</v>
      </c>
      <c r="L36" t="str">
        <f t="shared" si="2"/>
        <v>ACEPTABLE</v>
      </c>
      <c r="M36" t="str">
        <f t="shared" si="3"/>
        <v>ACEPTABLE</v>
      </c>
    </row>
    <row r="37" spans="11:13" x14ac:dyDescent="0.25">
      <c r="K37" s="19">
        <v>4.0999999999999996</v>
      </c>
      <c r="L37" t="str">
        <f t="shared" si="2"/>
        <v>ADECUADO</v>
      </c>
      <c r="M37" t="str">
        <f t="shared" si="3"/>
        <v>ADECUADO</v>
      </c>
    </row>
    <row r="38" spans="11:13" x14ac:dyDescent="0.25">
      <c r="K38" s="19">
        <v>4.2</v>
      </c>
      <c r="L38" t="str">
        <f t="shared" si="2"/>
        <v>ADECUADO</v>
      </c>
      <c r="M38" t="str">
        <f t="shared" si="3"/>
        <v>ADECUADO</v>
      </c>
    </row>
    <row r="39" spans="11:13" x14ac:dyDescent="0.25">
      <c r="K39" s="19">
        <v>4.3</v>
      </c>
      <c r="L39" t="str">
        <f t="shared" si="2"/>
        <v>ADECUADO</v>
      </c>
      <c r="M39" t="str">
        <f t="shared" si="3"/>
        <v>ADECUADO</v>
      </c>
    </row>
    <row r="40" spans="11:13" x14ac:dyDescent="0.25">
      <c r="K40" s="19">
        <v>4.4000000000000004</v>
      </c>
      <c r="L40" t="str">
        <f t="shared" si="2"/>
        <v>ADECUADO</v>
      </c>
      <c r="M40" t="str">
        <f t="shared" si="3"/>
        <v>ADECUADO</v>
      </c>
    </row>
    <row r="41" spans="11:13" x14ac:dyDescent="0.25">
      <c r="K41" s="19">
        <v>4.5</v>
      </c>
      <c r="L41" t="str">
        <f t="shared" si="2"/>
        <v>ADECUADO</v>
      </c>
      <c r="M41" t="str">
        <f t="shared" si="3"/>
        <v>ADECUADO</v>
      </c>
    </row>
    <row r="42" spans="11:13" x14ac:dyDescent="0.25">
      <c r="K42" s="19">
        <v>4.5999999999999996</v>
      </c>
      <c r="L42" t="str">
        <f t="shared" si="2"/>
        <v>ADECUADO</v>
      </c>
      <c r="M42" t="str">
        <f t="shared" si="3"/>
        <v>ADECUADO</v>
      </c>
    </row>
    <row r="43" spans="11:13" x14ac:dyDescent="0.25">
      <c r="K43" s="19">
        <v>4.7</v>
      </c>
      <c r="L43" t="str">
        <f t="shared" si="2"/>
        <v>ADECUADO</v>
      </c>
      <c r="M43" t="str">
        <f t="shared" si="3"/>
        <v>ADECUADO</v>
      </c>
    </row>
    <row r="44" spans="11:13" x14ac:dyDescent="0.25">
      <c r="K44" s="19">
        <v>4.8</v>
      </c>
      <c r="L44" t="str">
        <f t="shared" si="2"/>
        <v>ÓPTIMO</v>
      </c>
      <c r="M44" t="str">
        <f t="shared" si="3"/>
        <v>ÓPTIMO</v>
      </c>
    </row>
    <row r="45" spans="11:13" x14ac:dyDescent="0.25">
      <c r="K45" s="19">
        <v>4.9000000000000004</v>
      </c>
      <c r="L45" t="str">
        <f t="shared" si="2"/>
        <v>ÓPTIMO</v>
      </c>
      <c r="M45" t="str">
        <f t="shared" si="3"/>
        <v>ÓPTIMO</v>
      </c>
    </row>
    <row r="46" spans="11:13" x14ac:dyDescent="0.25">
      <c r="K46" s="19">
        <v>5</v>
      </c>
      <c r="L46" t="str">
        <f t="shared" si="2"/>
        <v>ÓPTIMO</v>
      </c>
      <c r="M46" t="str">
        <f t="shared" si="3"/>
        <v>ÓPTIMO</v>
      </c>
    </row>
  </sheetData>
  <dataConsolidate/>
  <dataValidations xWindow="626" yWindow="279" count="3">
    <dataValidation type="list" allowBlank="1" showInputMessage="1" showErrorMessage="1" sqref="C1:C15">
      <formula1>$A$1:$A$3</formula1>
    </dataValidation>
    <dataValidation type="list" allowBlank="1" showInputMessage="1" showErrorMessage="1" sqref="H1">
      <formula1>$F$1:$F$3</formula1>
    </dataValidation>
    <dataValidation type="list" errorStyle="warning" allowBlank="1" showInputMessage="1" showErrorMessage="1" error="Solo se pueden las tres opciones" prompt="Digite la opción correspondiente" sqref="H2">
      <formula1>$F$1:$F$3</formula1>
    </dataValidation>
  </dataValidation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38"/>
  <sheetViews>
    <sheetView topLeftCell="A22" zoomScale="85" zoomScaleNormal="85" workbookViewId="0">
      <selection activeCell="B115" sqref="B115"/>
    </sheetView>
  </sheetViews>
  <sheetFormatPr baseColWidth="10" defaultColWidth="11.42578125" defaultRowHeight="15" x14ac:dyDescent="0.25"/>
  <cols>
    <col min="1" max="1" width="41.7109375" style="24" customWidth="1"/>
    <col min="2" max="2" width="51.140625" style="24" customWidth="1"/>
    <col min="3" max="3" width="8.5703125" style="24" bestFit="1" customWidth="1"/>
    <col min="4" max="4" width="48.5703125" style="24" customWidth="1"/>
    <col min="5" max="5" width="21.42578125" style="84" customWidth="1"/>
    <col min="6" max="7" width="0" style="24" hidden="1" customWidth="1"/>
    <col min="8" max="16384" width="11.42578125" style="24"/>
  </cols>
  <sheetData>
    <row r="1" spans="1:8" x14ac:dyDescent="0.25">
      <c r="A1" s="22" t="s">
        <v>69</v>
      </c>
      <c r="B1" s="23"/>
      <c r="C1" s="23"/>
      <c r="D1" s="23"/>
      <c r="E1" s="83"/>
    </row>
    <row r="2" spans="1:8" x14ac:dyDescent="0.25">
      <c r="A2" s="25" t="s">
        <v>70</v>
      </c>
      <c r="B2" s="25"/>
      <c r="C2" s="25"/>
      <c r="D2" s="25"/>
      <c r="E2" s="83"/>
    </row>
    <row r="3" spans="1:8" ht="15.75" thickBot="1" x14ac:dyDescent="0.3">
      <c r="A3" s="26" t="s">
        <v>129</v>
      </c>
      <c r="B3" s="27" t="s">
        <v>130</v>
      </c>
      <c r="C3" s="28" t="s">
        <v>131</v>
      </c>
      <c r="D3" s="28" t="s">
        <v>6</v>
      </c>
      <c r="E3" s="28" t="s">
        <v>6</v>
      </c>
      <c r="H3" s="28" t="s">
        <v>192</v>
      </c>
    </row>
    <row r="4" spans="1:8" ht="60" x14ac:dyDescent="0.25">
      <c r="A4" s="39" t="s">
        <v>71</v>
      </c>
      <c r="B4" s="40" t="s">
        <v>132</v>
      </c>
      <c r="C4" s="40" t="s">
        <v>124</v>
      </c>
      <c r="D4" s="41" t="s">
        <v>133</v>
      </c>
      <c r="E4" s="83" t="s">
        <v>189</v>
      </c>
      <c r="F4" s="24">
        <v>0.5</v>
      </c>
      <c r="G4" s="24">
        <f>+IF(E4="SI",1,IF(E4="PARCIALMENTE",0.6,IF(E4="NO",0,0)))</f>
        <v>1</v>
      </c>
      <c r="H4" s="24">
        <f>+F4*G4</f>
        <v>0.5</v>
      </c>
    </row>
    <row r="5" spans="1:8" ht="30" x14ac:dyDescent="0.25">
      <c r="A5" s="42" t="s">
        <v>71</v>
      </c>
      <c r="B5" s="29" t="s">
        <v>143</v>
      </c>
      <c r="C5" s="29" t="s">
        <v>125</v>
      </c>
      <c r="D5" s="43" t="s">
        <v>133</v>
      </c>
      <c r="E5" s="83" t="s">
        <v>189</v>
      </c>
      <c r="F5" s="24">
        <f>+(0.5)/4</f>
        <v>0.125</v>
      </c>
      <c r="G5" s="24">
        <f t="shared" ref="G5:G39" si="0">+IF(E5="SI",1,IF(E5="PARCIALMENTE",0.6,IF(E5="NO",0,0)))</f>
        <v>1</v>
      </c>
      <c r="H5" s="24">
        <f t="shared" ref="H5:H38" si="1">+F5*G5</f>
        <v>0.125</v>
      </c>
    </row>
    <row r="6" spans="1:8" ht="60" x14ac:dyDescent="0.25">
      <c r="A6" s="42" t="s">
        <v>71</v>
      </c>
      <c r="B6" s="29" t="s">
        <v>142</v>
      </c>
      <c r="C6" s="29" t="s">
        <v>125</v>
      </c>
      <c r="D6" s="43" t="s">
        <v>134</v>
      </c>
      <c r="E6" s="83" t="s">
        <v>189</v>
      </c>
      <c r="F6" s="24">
        <f t="shared" ref="F6:F9" si="2">+(0.5)/4</f>
        <v>0.125</v>
      </c>
      <c r="G6" s="24">
        <f t="shared" si="0"/>
        <v>1</v>
      </c>
      <c r="H6" s="24">
        <f t="shared" si="1"/>
        <v>0.125</v>
      </c>
    </row>
    <row r="7" spans="1:8" ht="45" x14ac:dyDescent="0.25">
      <c r="A7" s="44" t="s">
        <v>71</v>
      </c>
      <c r="B7" s="31" t="s">
        <v>72</v>
      </c>
      <c r="C7" s="31" t="s">
        <v>125</v>
      </c>
      <c r="D7" s="45"/>
      <c r="E7" s="83" t="s">
        <v>189</v>
      </c>
      <c r="G7" s="24">
        <f t="shared" si="0"/>
        <v>1</v>
      </c>
      <c r="H7" s="24">
        <f t="shared" si="1"/>
        <v>0</v>
      </c>
    </row>
    <row r="8" spans="1:8" ht="30" x14ac:dyDescent="0.25">
      <c r="A8" s="42" t="s">
        <v>71</v>
      </c>
      <c r="B8" s="29" t="s">
        <v>136</v>
      </c>
      <c r="C8" s="29" t="s">
        <v>125</v>
      </c>
      <c r="D8" s="43" t="s">
        <v>133</v>
      </c>
      <c r="E8" s="83" t="s">
        <v>189</v>
      </c>
      <c r="F8" s="24">
        <f t="shared" si="2"/>
        <v>0.125</v>
      </c>
      <c r="G8" s="24">
        <f t="shared" si="0"/>
        <v>1</v>
      </c>
      <c r="H8" s="24">
        <f t="shared" si="1"/>
        <v>0.125</v>
      </c>
    </row>
    <row r="9" spans="1:8" ht="30.75" thickBot="1" x14ac:dyDescent="0.3">
      <c r="A9" s="46" t="s">
        <v>71</v>
      </c>
      <c r="B9" s="47" t="s">
        <v>135</v>
      </c>
      <c r="C9" s="47" t="s">
        <v>125</v>
      </c>
      <c r="D9" s="20" t="s">
        <v>133</v>
      </c>
      <c r="E9" s="83" t="s">
        <v>189</v>
      </c>
      <c r="F9" s="24">
        <f t="shared" si="2"/>
        <v>0.125</v>
      </c>
      <c r="G9" s="24">
        <f t="shared" si="0"/>
        <v>1</v>
      </c>
      <c r="H9" s="24">
        <f t="shared" si="1"/>
        <v>0.125</v>
      </c>
    </row>
    <row r="10" spans="1:8" ht="60" x14ac:dyDescent="0.25">
      <c r="A10" s="48" t="s">
        <v>73</v>
      </c>
      <c r="B10" s="40" t="s">
        <v>9</v>
      </c>
      <c r="C10" s="49" t="s">
        <v>124</v>
      </c>
      <c r="D10" s="41" t="s">
        <v>133</v>
      </c>
      <c r="E10" s="83" t="s">
        <v>189</v>
      </c>
      <c r="F10" s="24">
        <v>0.5</v>
      </c>
      <c r="G10" s="24">
        <f t="shared" si="0"/>
        <v>1</v>
      </c>
      <c r="H10" s="24">
        <f t="shared" si="1"/>
        <v>0.5</v>
      </c>
    </row>
    <row r="11" spans="1:8" x14ac:dyDescent="0.25">
      <c r="A11" s="50" t="s">
        <v>73</v>
      </c>
      <c r="B11" s="29" t="s">
        <v>144</v>
      </c>
      <c r="C11" s="30" t="s">
        <v>125</v>
      </c>
      <c r="D11" s="43" t="s">
        <v>133</v>
      </c>
      <c r="E11" s="83" t="s">
        <v>189</v>
      </c>
      <c r="F11" s="24">
        <v>0.25</v>
      </c>
      <c r="G11" s="24">
        <f t="shared" si="0"/>
        <v>1</v>
      </c>
      <c r="H11" s="24">
        <f t="shared" si="1"/>
        <v>0.25</v>
      </c>
    </row>
    <row r="12" spans="1:8" ht="15.75" thickBot="1" x14ac:dyDescent="0.3">
      <c r="A12" s="51" t="s">
        <v>73</v>
      </c>
      <c r="B12" s="47" t="s">
        <v>137</v>
      </c>
      <c r="C12" s="52" t="s">
        <v>125</v>
      </c>
      <c r="D12" s="20" t="s">
        <v>133</v>
      </c>
      <c r="E12" s="83" t="s">
        <v>189</v>
      </c>
      <c r="F12" s="24">
        <v>0.25</v>
      </c>
      <c r="G12" s="24">
        <f t="shared" si="0"/>
        <v>1</v>
      </c>
      <c r="H12" s="24">
        <f t="shared" si="1"/>
        <v>0.25</v>
      </c>
    </row>
    <row r="13" spans="1:8" ht="120" x14ac:dyDescent="0.25">
      <c r="A13" s="48" t="s">
        <v>73</v>
      </c>
      <c r="B13" s="40" t="s">
        <v>146</v>
      </c>
      <c r="C13" s="49" t="s">
        <v>124</v>
      </c>
      <c r="D13" s="41" t="s">
        <v>133</v>
      </c>
      <c r="E13" s="83" t="s">
        <v>189</v>
      </c>
      <c r="F13" s="82">
        <v>0.5</v>
      </c>
      <c r="G13" s="24">
        <f t="shared" si="0"/>
        <v>1</v>
      </c>
      <c r="H13" s="24">
        <f t="shared" si="1"/>
        <v>0.5</v>
      </c>
    </row>
    <row r="14" spans="1:8" ht="30" x14ac:dyDescent="0.25">
      <c r="A14" s="50" t="s">
        <v>73</v>
      </c>
      <c r="B14" s="29" t="s">
        <v>145</v>
      </c>
      <c r="C14" s="30" t="s">
        <v>125</v>
      </c>
      <c r="D14" s="43" t="s">
        <v>133</v>
      </c>
      <c r="E14" s="83" t="s">
        <v>189</v>
      </c>
      <c r="F14" s="24">
        <f>0.5/3</f>
        <v>0.16666666666666666</v>
      </c>
      <c r="G14" s="24">
        <f t="shared" si="0"/>
        <v>1</v>
      </c>
      <c r="H14" s="24">
        <f t="shared" si="1"/>
        <v>0.16666666666666666</v>
      </c>
    </row>
    <row r="15" spans="1:8" ht="30" x14ac:dyDescent="0.25">
      <c r="A15" s="50" t="s">
        <v>73</v>
      </c>
      <c r="B15" s="29" t="s">
        <v>138</v>
      </c>
      <c r="C15" s="30" t="s">
        <v>125</v>
      </c>
      <c r="D15" s="43" t="s">
        <v>133</v>
      </c>
      <c r="E15" s="83" t="s">
        <v>189</v>
      </c>
      <c r="F15" s="24">
        <f>0.5/3</f>
        <v>0.16666666666666666</v>
      </c>
      <c r="G15" s="24">
        <f t="shared" si="0"/>
        <v>1</v>
      </c>
      <c r="H15" s="24">
        <f t="shared" si="1"/>
        <v>0.16666666666666666</v>
      </c>
    </row>
    <row r="16" spans="1:8" ht="15.75" thickBot="1" x14ac:dyDescent="0.3">
      <c r="A16" s="51" t="s">
        <v>73</v>
      </c>
      <c r="B16" s="47" t="s">
        <v>139</v>
      </c>
      <c r="C16" s="52" t="s">
        <v>125</v>
      </c>
      <c r="D16" s="20" t="s">
        <v>133</v>
      </c>
      <c r="E16" s="83" t="s">
        <v>189</v>
      </c>
      <c r="F16" s="24">
        <f>0.5/3</f>
        <v>0.16666666666666666</v>
      </c>
      <c r="G16" s="24">
        <f t="shared" si="0"/>
        <v>1</v>
      </c>
      <c r="H16" s="24">
        <f t="shared" si="1"/>
        <v>0.16666666666666666</v>
      </c>
    </row>
    <row r="17" spans="1:8" ht="30" x14ac:dyDescent="0.25">
      <c r="A17" s="48" t="s">
        <v>73</v>
      </c>
      <c r="B17" s="40" t="s">
        <v>140</v>
      </c>
      <c r="C17" s="49" t="s">
        <v>124</v>
      </c>
      <c r="D17" s="41" t="s">
        <v>133</v>
      </c>
      <c r="E17" s="83" t="s">
        <v>189</v>
      </c>
      <c r="F17" s="24">
        <v>0.5</v>
      </c>
      <c r="G17" s="24">
        <f t="shared" si="0"/>
        <v>1</v>
      </c>
      <c r="H17" s="24">
        <f t="shared" si="1"/>
        <v>0.5</v>
      </c>
    </row>
    <row r="18" spans="1:8" ht="30" x14ac:dyDescent="0.25">
      <c r="A18" s="50" t="s">
        <v>73</v>
      </c>
      <c r="B18" s="29" t="s">
        <v>145</v>
      </c>
      <c r="C18" s="30" t="s">
        <v>125</v>
      </c>
      <c r="D18" s="43" t="s">
        <v>133</v>
      </c>
      <c r="E18" s="83" t="s">
        <v>189</v>
      </c>
      <c r="F18" s="24">
        <v>0.25</v>
      </c>
      <c r="G18" s="24">
        <f t="shared" si="0"/>
        <v>1</v>
      </c>
      <c r="H18" s="24">
        <f t="shared" si="1"/>
        <v>0.25</v>
      </c>
    </row>
    <row r="19" spans="1:8" ht="15.75" thickBot="1" x14ac:dyDescent="0.3">
      <c r="A19" s="51" t="s">
        <v>73</v>
      </c>
      <c r="B19" s="47" t="s">
        <v>141</v>
      </c>
      <c r="C19" s="52" t="s">
        <v>125</v>
      </c>
      <c r="D19" s="20" t="s">
        <v>133</v>
      </c>
      <c r="E19" s="83" t="s">
        <v>189</v>
      </c>
      <c r="F19" s="24">
        <v>0.25</v>
      </c>
      <c r="G19" s="24">
        <f t="shared" si="0"/>
        <v>1</v>
      </c>
      <c r="H19" s="24">
        <f t="shared" si="1"/>
        <v>0.25</v>
      </c>
    </row>
    <row r="20" spans="1:8" ht="120" x14ac:dyDescent="0.25">
      <c r="A20" s="48" t="s">
        <v>73</v>
      </c>
      <c r="B20" s="40" t="s">
        <v>147</v>
      </c>
      <c r="C20" s="49" t="s">
        <v>124</v>
      </c>
      <c r="D20" s="41" t="s">
        <v>133</v>
      </c>
      <c r="E20" s="83" t="s">
        <v>191</v>
      </c>
      <c r="F20" s="24">
        <v>0.5</v>
      </c>
      <c r="G20" s="24">
        <f t="shared" si="0"/>
        <v>0.6</v>
      </c>
      <c r="H20" s="24">
        <f t="shared" si="1"/>
        <v>0.3</v>
      </c>
    </row>
    <row r="21" spans="1:8" ht="30" x14ac:dyDescent="0.25">
      <c r="A21" s="50" t="s">
        <v>73</v>
      </c>
      <c r="B21" s="29" t="s">
        <v>145</v>
      </c>
      <c r="C21" s="30" t="s">
        <v>125</v>
      </c>
      <c r="D21" s="43" t="s">
        <v>133</v>
      </c>
      <c r="E21" s="83" t="s">
        <v>191</v>
      </c>
      <c r="F21" s="24">
        <v>0.25</v>
      </c>
      <c r="G21" s="24">
        <f t="shared" si="0"/>
        <v>0.6</v>
      </c>
      <c r="H21" s="24">
        <f t="shared" si="1"/>
        <v>0.15</v>
      </c>
    </row>
    <row r="22" spans="1:8" ht="15.75" thickBot="1" x14ac:dyDescent="0.3">
      <c r="A22" s="51" t="s">
        <v>73</v>
      </c>
      <c r="B22" s="47" t="s">
        <v>141</v>
      </c>
      <c r="C22" s="52" t="s">
        <v>125</v>
      </c>
      <c r="D22" s="20" t="s">
        <v>133</v>
      </c>
      <c r="E22" s="83" t="s">
        <v>191</v>
      </c>
      <c r="F22" s="24">
        <v>0.25</v>
      </c>
      <c r="G22" s="24">
        <f t="shared" si="0"/>
        <v>0.6</v>
      </c>
      <c r="H22" s="24">
        <f t="shared" si="1"/>
        <v>0.15</v>
      </c>
    </row>
    <row r="23" spans="1:8" ht="150" x14ac:dyDescent="0.25">
      <c r="A23" s="48" t="s">
        <v>73</v>
      </c>
      <c r="B23" s="40" t="s">
        <v>148</v>
      </c>
      <c r="C23" s="49" t="s">
        <v>124</v>
      </c>
      <c r="D23" s="41" t="s">
        <v>133</v>
      </c>
      <c r="E23" s="83" t="s">
        <v>191</v>
      </c>
      <c r="F23" s="24">
        <v>0.5</v>
      </c>
      <c r="G23" s="24">
        <f t="shared" si="0"/>
        <v>0.6</v>
      </c>
      <c r="H23" s="24">
        <f t="shared" si="1"/>
        <v>0.3</v>
      </c>
    </row>
    <row r="24" spans="1:8" ht="30" x14ac:dyDescent="0.25">
      <c r="A24" s="50" t="s">
        <v>73</v>
      </c>
      <c r="B24" s="29" t="s">
        <v>145</v>
      </c>
      <c r="C24" s="30" t="s">
        <v>125</v>
      </c>
      <c r="D24" s="43" t="s">
        <v>133</v>
      </c>
      <c r="E24" s="83" t="s">
        <v>191</v>
      </c>
      <c r="F24" s="24">
        <v>0.25</v>
      </c>
      <c r="G24" s="24">
        <f t="shared" si="0"/>
        <v>0.6</v>
      </c>
      <c r="H24" s="24">
        <f t="shared" si="1"/>
        <v>0.15</v>
      </c>
    </row>
    <row r="25" spans="1:8" ht="15.75" thickBot="1" x14ac:dyDescent="0.3">
      <c r="A25" s="51" t="s">
        <v>73</v>
      </c>
      <c r="B25" s="47" t="s">
        <v>141</v>
      </c>
      <c r="C25" s="52" t="s">
        <v>125</v>
      </c>
      <c r="D25" s="20" t="s">
        <v>133</v>
      </c>
      <c r="E25" s="83" t="s">
        <v>191</v>
      </c>
      <c r="F25" s="24">
        <v>0.25</v>
      </c>
      <c r="G25" s="24">
        <f t="shared" si="0"/>
        <v>0.6</v>
      </c>
      <c r="H25" s="24">
        <f t="shared" si="1"/>
        <v>0.15</v>
      </c>
    </row>
    <row r="26" spans="1:8" ht="45" x14ac:dyDescent="0.25">
      <c r="A26" s="48" t="s">
        <v>73</v>
      </c>
      <c r="B26" s="40" t="s">
        <v>74</v>
      </c>
      <c r="C26" s="49" t="s">
        <v>124</v>
      </c>
      <c r="D26" s="41" t="s">
        <v>133</v>
      </c>
      <c r="E26" s="83" t="s">
        <v>191</v>
      </c>
      <c r="F26" s="24">
        <v>0.5</v>
      </c>
      <c r="G26" s="24">
        <f t="shared" si="0"/>
        <v>0.6</v>
      </c>
      <c r="H26" s="24">
        <f t="shared" si="1"/>
        <v>0.3</v>
      </c>
    </row>
    <row r="27" spans="1:8" ht="30" x14ac:dyDescent="0.25">
      <c r="A27" s="50" t="s">
        <v>73</v>
      </c>
      <c r="B27" s="29" t="s">
        <v>145</v>
      </c>
      <c r="C27" s="30" t="s">
        <v>125</v>
      </c>
      <c r="D27" s="43" t="s">
        <v>133</v>
      </c>
      <c r="E27" s="83" t="s">
        <v>191</v>
      </c>
      <c r="F27" s="24">
        <v>0.25</v>
      </c>
      <c r="G27" s="24">
        <f t="shared" si="0"/>
        <v>0.6</v>
      </c>
      <c r="H27" s="24">
        <f t="shared" si="1"/>
        <v>0.15</v>
      </c>
    </row>
    <row r="28" spans="1:8" ht="15.75" thickBot="1" x14ac:dyDescent="0.3">
      <c r="A28" s="51" t="s">
        <v>73</v>
      </c>
      <c r="B28" s="47" t="s">
        <v>141</v>
      </c>
      <c r="C28" s="52" t="s">
        <v>125</v>
      </c>
      <c r="D28" s="20" t="s">
        <v>133</v>
      </c>
      <c r="E28" s="83" t="s">
        <v>191</v>
      </c>
      <c r="F28" s="24">
        <v>0.25</v>
      </c>
      <c r="G28" s="24">
        <f t="shared" si="0"/>
        <v>0.6</v>
      </c>
      <c r="H28" s="24">
        <f t="shared" si="1"/>
        <v>0.15</v>
      </c>
    </row>
    <row r="29" spans="1:8" ht="60" x14ac:dyDescent="0.25">
      <c r="A29" s="48" t="s">
        <v>73</v>
      </c>
      <c r="B29" s="40" t="s">
        <v>75</v>
      </c>
      <c r="C29" s="49" t="s">
        <v>124</v>
      </c>
      <c r="D29" s="41" t="s">
        <v>133</v>
      </c>
      <c r="E29" s="83" t="s">
        <v>191</v>
      </c>
      <c r="F29" s="24">
        <v>0.5</v>
      </c>
      <c r="G29" s="24">
        <f t="shared" si="0"/>
        <v>0.6</v>
      </c>
      <c r="H29" s="24">
        <f t="shared" si="1"/>
        <v>0.3</v>
      </c>
    </row>
    <row r="30" spans="1:8" ht="30" x14ac:dyDescent="0.25">
      <c r="A30" s="50" t="s">
        <v>73</v>
      </c>
      <c r="B30" s="29" t="s">
        <v>145</v>
      </c>
      <c r="C30" s="30" t="s">
        <v>125</v>
      </c>
      <c r="D30" s="43" t="s">
        <v>133</v>
      </c>
      <c r="E30" s="83" t="s">
        <v>191</v>
      </c>
      <c r="F30" s="24">
        <v>0.25</v>
      </c>
      <c r="G30" s="24">
        <f t="shared" si="0"/>
        <v>0.6</v>
      </c>
      <c r="H30" s="24">
        <f t="shared" si="1"/>
        <v>0.15</v>
      </c>
    </row>
    <row r="31" spans="1:8" ht="15.75" thickBot="1" x14ac:dyDescent="0.3">
      <c r="A31" s="51" t="s">
        <v>73</v>
      </c>
      <c r="B31" s="47" t="s">
        <v>141</v>
      </c>
      <c r="C31" s="52" t="s">
        <v>125</v>
      </c>
      <c r="D31" s="20" t="s">
        <v>133</v>
      </c>
      <c r="E31" s="83" t="s">
        <v>191</v>
      </c>
      <c r="F31" s="24">
        <v>0.25</v>
      </c>
      <c r="G31" s="24">
        <f t="shared" si="0"/>
        <v>0.6</v>
      </c>
      <c r="H31" s="24">
        <f t="shared" si="1"/>
        <v>0.15</v>
      </c>
    </row>
    <row r="32" spans="1:8" ht="60" x14ac:dyDescent="0.25">
      <c r="A32" s="48" t="s">
        <v>73</v>
      </c>
      <c r="B32" s="40" t="s">
        <v>76</v>
      </c>
      <c r="C32" s="49" t="s">
        <v>124</v>
      </c>
      <c r="D32" s="41" t="s">
        <v>133</v>
      </c>
      <c r="E32" s="83" t="s">
        <v>191</v>
      </c>
      <c r="F32" s="24">
        <v>0.5</v>
      </c>
      <c r="G32" s="24">
        <f t="shared" si="0"/>
        <v>0.6</v>
      </c>
      <c r="H32" s="24">
        <f t="shared" si="1"/>
        <v>0.3</v>
      </c>
    </row>
    <row r="33" spans="1:8" ht="30" x14ac:dyDescent="0.25">
      <c r="A33" s="50" t="s">
        <v>73</v>
      </c>
      <c r="B33" s="29" t="s">
        <v>145</v>
      </c>
      <c r="C33" s="30" t="s">
        <v>125</v>
      </c>
      <c r="D33" s="43" t="s">
        <v>133</v>
      </c>
      <c r="E33" s="83" t="s">
        <v>191</v>
      </c>
      <c r="F33" s="24">
        <v>0.25</v>
      </c>
      <c r="G33" s="24">
        <f t="shared" si="0"/>
        <v>0.6</v>
      </c>
      <c r="H33" s="24">
        <f t="shared" si="1"/>
        <v>0.15</v>
      </c>
    </row>
    <row r="34" spans="1:8" ht="15.75" thickBot="1" x14ac:dyDescent="0.3">
      <c r="A34" s="51" t="s">
        <v>73</v>
      </c>
      <c r="B34" s="47" t="s">
        <v>141</v>
      </c>
      <c r="C34" s="52" t="s">
        <v>125</v>
      </c>
      <c r="D34" s="20" t="s">
        <v>133</v>
      </c>
      <c r="E34" s="83" t="s">
        <v>191</v>
      </c>
      <c r="F34" s="24">
        <v>0.25</v>
      </c>
      <c r="G34" s="24">
        <f t="shared" si="0"/>
        <v>0.6</v>
      </c>
      <c r="H34" s="24">
        <f t="shared" si="1"/>
        <v>0.15</v>
      </c>
    </row>
    <row r="35" spans="1:8" ht="45" x14ac:dyDescent="0.25">
      <c r="A35" s="48" t="s">
        <v>73</v>
      </c>
      <c r="B35" s="40" t="s">
        <v>78</v>
      </c>
      <c r="C35" s="49" t="s">
        <v>124</v>
      </c>
      <c r="D35" s="41" t="s">
        <v>133</v>
      </c>
      <c r="E35" s="83" t="s">
        <v>191</v>
      </c>
      <c r="F35" s="82">
        <v>0.5</v>
      </c>
      <c r="G35" s="24">
        <f t="shared" si="0"/>
        <v>0.6</v>
      </c>
      <c r="H35" s="24">
        <f t="shared" si="1"/>
        <v>0.3</v>
      </c>
    </row>
    <row r="36" spans="1:8" ht="30" x14ac:dyDescent="0.25">
      <c r="A36" s="50" t="s">
        <v>73</v>
      </c>
      <c r="B36" s="29" t="s">
        <v>145</v>
      </c>
      <c r="C36" s="30" t="s">
        <v>125</v>
      </c>
      <c r="D36" s="43" t="s">
        <v>133</v>
      </c>
      <c r="E36" s="83" t="s">
        <v>191</v>
      </c>
      <c r="F36" s="24">
        <f>0.5/3</f>
        <v>0.16666666666666666</v>
      </c>
      <c r="G36" s="24">
        <f t="shared" si="0"/>
        <v>0.6</v>
      </c>
      <c r="H36" s="24">
        <f t="shared" si="1"/>
        <v>9.9999999999999992E-2</v>
      </c>
    </row>
    <row r="37" spans="1:8" x14ac:dyDescent="0.25">
      <c r="A37" s="50" t="s">
        <v>73</v>
      </c>
      <c r="B37" s="29" t="s">
        <v>141</v>
      </c>
      <c r="C37" s="30" t="s">
        <v>125</v>
      </c>
      <c r="D37" s="43" t="s">
        <v>133</v>
      </c>
      <c r="E37" s="83" t="s">
        <v>191</v>
      </c>
      <c r="F37" s="24">
        <f>0.5/3</f>
        <v>0.16666666666666666</v>
      </c>
      <c r="G37" s="24">
        <f t="shared" si="0"/>
        <v>0.6</v>
      </c>
      <c r="H37" s="24">
        <f t="shared" si="1"/>
        <v>9.9999999999999992E-2</v>
      </c>
    </row>
    <row r="38" spans="1:8" ht="30.75" thickBot="1" x14ac:dyDescent="0.3">
      <c r="A38" s="51" t="s">
        <v>73</v>
      </c>
      <c r="B38" s="47" t="s">
        <v>149</v>
      </c>
      <c r="C38" s="52" t="s">
        <v>125</v>
      </c>
      <c r="D38" s="20" t="s">
        <v>133</v>
      </c>
      <c r="E38" s="83" t="s">
        <v>191</v>
      </c>
      <c r="F38" s="24">
        <f>0.5/3</f>
        <v>0.16666666666666666</v>
      </c>
      <c r="G38" s="24">
        <f t="shared" si="0"/>
        <v>0.6</v>
      </c>
      <c r="H38" s="24">
        <f t="shared" si="1"/>
        <v>9.9999999999999992E-2</v>
      </c>
    </row>
    <row r="39" spans="1:8" ht="60.75" thickBot="1" x14ac:dyDescent="0.3">
      <c r="A39" s="53" t="s">
        <v>73</v>
      </c>
      <c r="B39" s="54" t="s">
        <v>77</v>
      </c>
      <c r="C39" s="55" t="s">
        <v>125</v>
      </c>
      <c r="D39" s="56" t="s">
        <v>133</v>
      </c>
      <c r="E39" s="83" t="s">
        <v>191</v>
      </c>
      <c r="F39" s="24">
        <v>1</v>
      </c>
      <c r="G39" s="24">
        <f t="shared" si="0"/>
        <v>0.6</v>
      </c>
      <c r="H39" s="24">
        <f>+F39*G39</f>
        <v>0.6</v>
      </c>
    </row>
    <row r="40" spans="1:8" x14ac:dyDescent="0.25">
      <c r="A40" s="33"/>
    </row>
    <row r="41" spans="1:8" x14ac:dyDescent="0.25">
      <c r="A41" s="23" t="s">
        <v>79</v>
      </c>
      <c r="B41" s="23"/>
      <c r="C41" s="23"/>
      <c r="D41" s="23"/>
      <c r="E41" s="83"/>
    </row>
    <row r="42" spans="1:8" x14ac:dyDescent="0.25">
      <c r="A42" s="25" t="s">
        <v>80</v>
      </c>
      <c r="B42" s="25"/>
      <c r="C42" s="25"/>
      <c r="D42" s="25"/>
      <c r="E42" s="25"/>
    </row>
    <row r="43" spans="1:8" ht="15.75" thickBot="1" x14ac:dyDescent="0.3">
      <c r="A43" s="28" t="s">
        <v>129</v>
      </c>
      <c r="B43" s="28" t="s">
        <v>130</v>
      </c>
      <c r="C43" s="28" t="s">
        <v>131</v>
      </c>
      <c r="D43" s="28" t="s">
        <v>8</v>
      </c>
      <c r="E43" s="28"/>
    </row>
    <row r="44" spans="1:8" ht="60" x14ac:dyDescent="0.25">
      <c r="A44" s="39" t="s">
        <v>81</v>
      </c>
      <c r="B44" s="49" t="s">
        <v>83</v>
      </c>
      <c r="C44" s="40" t="s">
        <v>124</v>
      </c>
      <c r="D44" s="41" t="s">
        <v>133</v>
      </c>
      <c r="E44" s="83" t="s">
        <v>191</v>
      </c>
      <c r="F44" s="24">
        <v>0.5</v>
      </c>
      <c r="G44" s="24">
        <f t="shared" ref="G44:G107" si="3">+IF(E44="SI",1,IF(E44="PARCIALMENTE",0.6,IF(E44="NO",0,0)))</f>
        <v>0.6</v>
      </c>
      <c r="H44" s="24">
        <f t="shared" ref="H44:H107" si="4">+F44*G44</f>
        <v>0.3</v>
      </c>
    </row>
    <row r="45" spans="1:8" ht="75" x14ac:dyDescent="0.25">
      <c r="A45" s="42" t="s">
        <v>81</v>
      </c>
      <c r="B45" s="32" t="s">
        <v>150</v>
      </c>
      <c r="C45" s="34" t="s">
        <v>125</v>
      </c>
      <c r="D45" s="43" t="s">
        <v>133</v>
      </c>
      <c r="E45" s="83" t="s">
        <v>191</v>
      </c>
      <c r="F45" s="24">
        <f>0.5/2</f>
        <v>0.25</v>
      </c>
      <c r="G45" s="24">
        <f t="shared" si="3"/>
        <v>0.6</v>
      </c>
      <c r="H45" s="24">
        <f t="shared" si="4"/>
        <v>0.15</v>
      </c>
    </row>
    <row r="46" spans="1:8" ht="30" x14ac:dyDescent="0.25">
      <c r="A46" s="42" t="s">
        <v>81</v>
      </c>
      <c r="B46" s="32" t="s">
        <v>151</v>
      </c>
      <c r="C46" s="34" t="s">
        <v>125</v>
      </c>
      <c r="D46" s="43" t="s">
        <v>133</v>
      </c>
      <c r="E46" s="83" t="s">
        <v>191</v>
      </c>
      <c r="F46" s="24">
        <f>0.5/2</f>
        <v>0.25</v>
      </c>
      <c r="G46" s="24">
        <f t="shared" si="3"/>
        <v>0.6</v>
      </c>
      <c r="H46" s="24">
        <f t="shared" si="4"/>
        <v>0.15</v>
      </c>
    </row>
    <row r="47" spans="1:8" ht="45.75" thickBot="1" x14ac:dyDescent="0.3">
      <c r="A47" s="57" t="s">
        <v>81</v>
      </c>
      <c r="B47" s="58" t="s">
        <v>82</v>
      </c>
      <c r="C47" s="59" t="s">
        <v>124</v>
      </c>
      <c r="D47" s="60"/>
      <c r="E47" s="83" t="s">
        <v>191</v>
      </c>
    </row>
    <row r="48" spans="1:8" ht="75" x14ac:dyDescent="0.25">
      <c r="A48" s="39" t="s">
        <v>81</v>
      </c>
      <c r="B48" s="49" t="s">
        <v>84</v>
      </c>
      <c r="C48" s="40" t="s">
        <v>124</v>
      </c>
      <c r="D48" s="41" t="s">
        <v>133</v>
      </c>
      <c r="E48" s="83" t="s">
        <v>191</v>
      </c>
      <c r="F48" s="24">
        <v>0.5</v>
      </c>
      <c r="G48" s="24">
        <f t="shared" si="3"/>
        <v>0.6</v>
      </c>
      <c r="H48" s="24">
        <f t="shared" si="4"/>
        <v>0.3</v>
      </c>
    </row>
    <row r="49" spans="1:8" ht="30" x14ac:dyDescent="0.25">
      <c r="A49" s="42" t="s">
        <v>81</v>
      </c>
      <c r="B49" s="30" t="s">
        <v>154</v>
      </c>
      <c r="C49" s="29" t="s">
        <v>125</v>
      </c>
      <c r="D49" s="43" t="s">
        <v>133</v>
      </c>
      <c r="E49" s="83" t="s">
        <v>191</v>
      </c>
      <c r="F49" s="24">
        <f>0.5/2</f>
        <v>0.25</v>
      </c>
      <c r="G49" s="24">
        <f t="shared" si="3"/>
        <v>0.6</v>
      </c>
      <c r="H49" s="24">
        <f t="shared" si="4"/>
        <v>0.15</v>
      </c>
    </row>
    <row r="50" spans="1:8" ht="30.75" thickBot="1" x14ac:dyDescent="0.3">
      <c r="A50" s="46" t="s">
        <v>81</v>
      </c>
      <c r="B50" s="52" t="s">
        <v>155</v>
      </c>
      <c r="C50" s="47" t="s">
        <v>125</v>
      </c>
      <c r="D50" s="20" t="s">
        <v>133</v>
      </c>
      <c r="E50" s="83" t="s">
        <v>191</v>
      </c>
      <c r="F50" s="24">
        <f>0.5/2</f>
        <v>0.25</v>
      </c>
      <c r="G50" s="24">
        <f t="shared" si="3"/>
        <v>0.6</v>
      </c>
      <c r="H50" s="24">
        <f t="shared" si="4"/>
        <v>0.15</v>
      </c>
    </row>
    <row r="51" spans="1:8" ht="45" x14ac:dyDescent="0.25">
      <c r="A51" s="39" t="s">
        <v>81</v>
      </c>
      <c r="B51" s="49" t="s">
        <v>85</v>
      </c>
      <c r="C51" s="40" t="s">
        <v>124</v>
      </c>
      <c r="D51" s="41" t="s">
        <v>133</v>
      </c>
      <c r="E51" s="83" t="s">
        <v>191</v>
      </c>
      <c r="F51" s="24">
        <v>0.5</v>
      </c>
      <c r="G51" s="24">
        <f t="shared" si="3"/>
        <v>0.6</v>
      </c>
      <c r="H51" s="24">
        <f t="shared" si="4"/>
        <v>0.3</v>
      </c>
    </row>
    <row r="52" spans="1:8" ht="30" x14ac:dyDescent="0.25">
      <c r="A52" s="42" t="s">
        <v>81</v>
      </c>
      <c r="B52" s="30" t="s">
        <v>156</v>
      </c>
      <c r="C52" s="29" t="s">
        <v>125</v>
      </c>
      <c r="D52" s="43" t="s">
        <v>133</v>
      </c>
      <c r="E52" s="83" t="s">
        <v>191</v>
      </c>
      <c r="F52" s="24">
        <f>0.5/2</f>
        <v>0.25</v>
      </c>
      <c r="G52" s="24">
        <f t="shared" si="3"/>
        <v>0.6</v>
      </c>
      <c r="H52" s="24">
        <f t="shared" si="4"/>
        <v>0.15</v>
      </c>
    </row>
    <row r="53" spans="1:8" ht="30.75" thickBot="1" x14ac:dyDescent="0.3">
      <c r="A53" s="46" t="s">
        <v>81</v>
      </c>
      <c r="B53" s="52" t="s">
        <v>157</v>
      </c>
      <c r="C53" s="47" t="s">
        <v>125</v>
      </c>
      <c r="D53" s="20" t="s">
        <v>133</v>
      </c>
      <c r="E53" s="83" t="s">
        <v>191</v>
      </c>
      <c r="F53" s="24">
        <f>0.5/2</f>
        <v>0.25</v>
      </c>
      <c r="G53" s="24">
        <f t="shared" si="3"/>
        <v>0.6</v>
      </c>
      <c r="H53" s="24">
        <f t="shared" si="4"/>
        <v>0.15</v>
      </c>
    </row>
    <row r="54" spans="1:8" s="35" customFormat="1" ht="45" x14ac:dyDescent="0.25">
      <c r="A54" s="61" t="s">
        <v>86</v>
      </c>
      <c r="B54" s="40" t="s">
        <v>87</v>
      </c>
      <c r="C54" s="40" t="s">
        <v>124</v>
      </c>
      <c r="D54" s="41" t="s">
        <v>133</v>
      </c>
      <c r="E54" s="83" t="s">
        <v>191</v>
      </c>
      <c r="F54" s="35">
        <v>0.5</v>
      </c>
      <c r="G54" s="24">
        <f t="shared" si="3"/>
        <v>0.6</v>
      </c>
      <c r="H54" s="24">
        <f t="shared" si="4"/>
        <v>0.3</v>
      </c>
    </row>
    <row r="55" spans="1:8" ht="60" x14ac:dyDescent="0.25">
      <c r="A55" s="44" t="s">
        <v>86</v>
      </c>
      <c r="B55" s="31" t="s">
        <v>39</v>
      </c>
      <c r="C55" s="31" t="s">
        <v>125</v>
      </c>
      <c r="D55" s="45"/>
      <c r="E55" s="83" t="s">
        <v>191</v>
      </c>
    </row>
    <row r="56" spans="1:8" s="35" customFormat="1" ht="30.75" thickBot="1" x14ac:dyDescent="0.3">
      <c r="A56" s="62" t="s">
        <v>86</v>
      </c>
      <c r="B56" s="47" t="s">
        <v>158</v>
      </c>
      <c r="C56" s="47" t="s">
        <v>125</v>
      </c>
      <c r="D56" s="20" t="s">
        <v>133</v>
      </c>
      <c r="E56" s="83" t="s">
        <v>191</v>
      </c>
      <c r="F56" s="35">
        <v>0.5</v>
      </c>
      <c r="G56" s="24">
        <f t="shared" si="3"/>
        <v>0.6</v>
      </c>
      <c r="H56" s="24">
        <f t="shared" si="4"/>
        <v>0.3</v>
      </c>
    </row>
    <row r="57" spans="1:8" ht="30" x14ac:dyDescent="0.25">
      <c r="A57" s="61" t="s">
        <v>86</v>
      </c>
      <c r="B57" s="40" t="s">
        <v>88</v>
      </c>
      <c r="C57" s="40" t="s">
        <v>124</v>
      </c>
      <c r="D57" s="41" t="s">
        <v>133</v>
      </c>
      <c r="E57" s="83" t="s">
        <v>191</v>
      </c>
      <c r="F57" s="24">
        <v>0.5</v>
      </c>
      <c r="G57" s="24">
        <f t="shared" si="3"/>
        <v>0.6</v>
      </c>
      <c r="H57" s="24">
        <f t="shared" si="4"/>
        <v>0.3</v>
      </c>
    </row>
    <row r="58" spans="1:8" ht="30" x14ac:dyDescent="0.25">
      <c r="A58" s="63" t="s">
        <v>86</v>
      </c>
      <c r="B58" s="30" t="s">
        <v>159</v>
      </c>
      <c r="C58" s="29" t="s">
        <v>125</v>
      </c>
      <c r="D58" s="43" t="s">
        <v>133</v>
      </c>
      <c r="E58" s="83" t="s">
        <v>191</v>
      </c>
      <c r="F58" s="85">
        <v>0.5</v>
      </c>
      <c r="G58" s="24">
        <f t="shared" si="3"/>
        <v>0.6</v>
      </c>
      <c r="H58" s="24">
        <f t="shared" si="4"/>
        <v>0.3</v>
      </c>
    </row>
    <row r="59" spans="1:8" ht="15.75" thickBot="1" x14ac:dyDescent="0.3">
      <c r="A59" s="62" t="s">
        <v>86</v>
      </c>
      <c r="B59" s="47"/>
      <c r="C59" s="47"/>
      <c r="D59" s="20"/>
      <c r="E59" s="83" t="s">
        <v>191</v>
      </c>
      <c r="G59" s="24">
        <f t="shared" si="3"/>
        <v>0.6</v>
      </c>
      <c r="H59" s="24">
        <f t="shared" si="4"/>
        <v>0</v>
      </c>
    </row>
    <row r="60" spans="1:8" ht="45" x14ac:dyDescent="0.25">
      <c r="A60" s="61" t="s">
        <v>90</v>
      </c>
      <c r="B60" s="40" t="s">
        <v>43</v>
      </c>
      <c r="C60" s="40" t="s">
        <v>124</v>
      </c>
      <c r="D60" s="41" t="s">
        <v>133</v>
      </c>
      <c r="E60" s="83" t="s">
        <v>191</v>
      </c>
      <c r="F60" s="24">
        <v>0.5</v>
      </c>
      <c r="G60" s="24">
        <f t="shared" si="3"/>
        <v>0.6</v>
      </c>
      <c r="H60" s="24">
        <f t="shared" si="4"/>
        <v>0.3</v>
      </c>
    </row>
    <row r="61" spans="1:8" ht="30" x14ac:dyDescent="0.25">
      <c r="A61" s="63" t="s">
        <v>90</v>
      </c>
      <c r="B61" s="29" t="s">
        <v>160</v>
      </c>
      <c r="C61" s="29" t="s">
        <v>125</v>
      </c>
      <c r="D61" s="43" t="s">
        <v>133</v>
      </c>
      <c r="E61" s="83" t="s">
        <v>191</v>
      </c>
      <c r="F61" s="24">
        <f>0.5/2</f>
        <v>0.25</v>
      </c>
      <c r="G61" s="24">
        <f t="shared" si="3"/>
        <v>0.6</v>
      </c>
      <c r="H61" s="24">
        <f t="shared" si="4"/>
        <v>0.15</v>
      </c>
    </row>
    <row r="62" spans="1:8" ht="30.75" thickBot="1" x14ac:dyDescent="0.3">
      <c r="A62" s="62" t="s">
        <v>90</v>
      </c>
      <c r="B62" s="47" t="s">
        <v>161</v>
      </c>
      <c r="C62" s="47" t="s">
        <v>125</v>
      </c>
      <c r="D62" s="20" t="s">
        <v>133</v>
      </c>
      <c r="E62" s="83" t="s">
        <v>191</v>
      </c>
      <c r="F62" s="24">
        <f>0.5/2</f>
        <v>0.25</v>
      </c>
      <c r="G62" s="24">
        <f t="shared" si="3"/>
        <v>0.6</v>
      </c>
      <c r="H62" s="24">
        <f t="shared" si="4"/>
        <v>0.15</v>
      </c>
    </row>
    <row r="63" spans="1:8" ht="30" x14ac:dyDescent="0.25">
      <c r="A63" s="61" t="s">
        <v>90</v>
      </c>
      <c r="B63" s="40" t="s">
        <v>91</v>
      </c>
      <c r="C63" s="40" t="s">
        <v>124</v>
      </c>
      <c r="D63" s="41" t="s">
        <v>133</v>
      </c>
      <c r="E63" s="83" t="s">
        <v>191</v>
      </c>
      <c r="F63" s="24">
        <v>0.5</v>
      </c>
      <c r="G63" s="24">
        <f t="shared" si="3"/>
        <v>0.6</v>
      </c>
      <c r="H63" s="24">
        <f t="shared" si="4"/>
        <v>0.3</v>
      </c>
    </row>
    <row r="64" spans="1:8" ht="30" x14ac:dyDescent="0.25">
      <c r="A64" s="63" t="s">
        <v>90</v>
      </c>
      <c r="B64" s="29" t="s">
        <v>162</v>
      </c>
      <c r="C64" s="29" t="s">
        <v>125</v>
      </c>
      <c r="D64" s="43" t="s">
        <v>133</v>
      </c>
      <c r="E64" s="83" t="s">
        <v>191</v>
      </c>
      <c r="F64" s="24">
        <f>0.5/2</f>
        <v>0.25</v>
      </c>
      <c r="G64" s="24">
        <f t="shared" si="3"/>
        <v>0.6</v>
      </c>
      <c r="H64" s="24">
        <f t="shared" si="4"/>
        <v>0.15</v>
      </c>
    </row>
    <row r="65" spans="1:8" ht="30.75" thickBot="1" x14ac:dyDescent="0.3">
      <c r="A65" s="62"/>
      <c r="B65" s="47" t="s">
        <v>163</v>
      </c>
      <c r="C65" s="47" t="s">
        <v>125</v>
      </c>
      <c r="D65" s="20" t="s">
        <v>133</v>
      </c>
      <c r="E65" s="83" t="s">
        <v>191</v>
      </c>
      <c r="F65" s="24">
        <f>0.5/2</f>
        <v>0.25</v>
      </c>
      <c r="G65" s="24">
        <f t="shared" si="3"/>
        <v>0.6</v>
      </c>
      <c r="H65" s="24">
        <f t="shared" si="4"/>
        <v>0.15</v>
      </c>
    </row>
    <row r="66" spans="1:8" ht="30" x14ac:dyDescent="0.25">
      <c r="A66" s="61" t="s">
        <v>90</v>
      </c>
      <c r="B66" s="40" t="s">
        <v>92</v>
      </c>
      <c r="C66" s="40" t="s">
        <v>124</v>
      </c>
      <c r="D66" s="41" t="s">
        <v>133</v>
      </c>
      <c r="E66" s="83" t="s">
        <v>191</v>
      </c>
      <c r="F66" s="24">
        <v>0.5</v>
      </c>
      <c r="G66" s="24">
        <f t="shared" si="3"/>
        <v>0.6</v>
      </c>
      <c r="H66" s="24">
        <f t="shared" si="4"/>
        <v>0.3</v>
      </c>
    </row>
    <row r="67" spans="1:8" ht="30" x14ac:dyDescent="0.25">
      <c r="A67" s="63" t="s">
        <v>90</v>
      </c>
      <c r="B67" s="29" t="s">
        <v>152</v>
      </c>
      <c r="C67" s="29" t="s">
        <v>125</v>
      </c>
      <c r="D67" s="43" t="s">
        <v>133</v>
      </c>
      <c r="E67" s="83" t="s">
        <v>191</v>
      </c>
      <c r="F67" s="24">
        <f>0.5/2</f>
        <v>0.25</v>
      </c>
      <c r="G67" s="24">
        <f t="shared" si="3"/>
        <v>0.6</v>
      </c>
      <c r="H67" s="24">
        <f t="shared" si="4"/>
        <v>0.15</v>
      </c>
    </row>
    <row r="68" spans="1:8" ht="30.75" thickBot="1" x14ac:dyDescent="0.3">
      <c r="A68" s="62" t="s">
        <v>90</v>
      </c>
      <c r="B68" s="47" t="s">
        <v>153</v>
      </c>
      <c r="C68" s="47" t="s">
        <v>125</v>
      </c>
      <c r="D68" s="20" t="s">
        <v>133</v>
      </c>
      <c r="E68" s="83" t="s">
        <v>191</v>
      </c>
      <c r="F68" s="24">
        <f>0.5/2</f>
        <v>0.25</v>
      </c>
      <c r="G68" s="24">
        <f t="shared" si="3"/>
        <v>0.6</v>
      </c>
      <c r="H68" s="24">
        <f t="shared" si="4"/>
        <v>0.15</v>
      </c>
    </row>
    <row r="69" spans="1:8" ht="30" x14ac:dyDescent="0.25">
      <c r="A69" s="61" t="s">
        <v>90</v>
      </c>
      <c r="B69" s="40" t="s">
        <v>164</v>
      </c>
      <c r="C69" s="40" t="s">
        <v>124</v>
      </c>
      <c r="D69" s="41" t="s">
        <v>133</v>
      </c>
      <c r="E69" s="83" t="s">
        <v>191</v>
      </c>
      <c r="F69" s="24">
        <v>0.5</v>
      </c>
      <c r="G69" s="24">
        <f t="shared" si="3"/>
        <v>0.6</v>
      </c>
      <c r="H69" s="24">
        <f t="shared" si="4"/>
        <v>0.3</v>
      </c>
    </row>
    <row r="70" spans="1:8" ht="30" x14ac:dyDescent="0.25">
      <c r="A70" s="63" t="s">
        <v>90</v>
      </c>
      <c r="B70" s="29" t="s">
        <v>165</v>
      </c>
      <c r="C70" s="29" t="s">
        <v>125</v>
      </c>
      <c r="D70" s="43" t="s">
        <v>133</v>
      </c>
      <c r="E70" s="83" t="s">
        <v>191</v>
      </c>
      <c r="F70" s="24">
        <f>0.5/2</f>
        <v>0.25</v>
      </c>
      <c r="G70" s="24">
        <f t="shared" si="3"/>
        <v>0.6</v>
      </c>
      <c r="H70" s="24">
        <f t="shared" si="4"/>
        <v>0.15</v>
      </c>
    </row>
    <row r="71" spans="1:8" ht="30.75" thickBot="1" x14ac:dyDescent="0.3">
      <c r="A71" s="62" t="s">
        <v>90</v>
      </c>
      <c r="B71" s="47" t="s">
        <v>166</v>
      </c>
      <c r="C71" s="47" t="s">
        <v>125</v>
      </c>
      <c r="D71" s="20" t="s">
        <v>133</v>
      </c>
      <c r="E71" s="83" t="s">
        <v>191</v>
      </c>
      <c r="F71" s="24">
        <f>0.5/2</f>
        <v>0.25</v>
      </c>
      <c r="G71" s="24">
        <f t="shared" si="3"/>
        <v>0.6</v>
      </c>
      <c r="H71" s="24">
        <f t="shared" si="4"/>
        <v>0.15</v>
      </c>
    </row>
    <row r="72" spans="1:8" ht="30" x14ac:dyDescent="0.25">
      <c r="A72" s="61" t="s">
        <v>90</v>
      </c>
      <c r="B72" s="40" t="s">
        <v>95</v>
      </c>
      <c r="C72" s="40" t="s">
        <v>124</v>
      </c>
      <c r="D72" s="41" t="s">
        <v>133</v>
      </c>
      <c r="E72" s="83" t="s">
        <v>191</v>
      </c>
      <c r="F72" s="24">
        <v>0.5</v>
      </c>
      <c r="G72" s="24">
        <f t="shared" si="3"/>
        <v>0.6</v>
      </c>
      <c r="H72" s="24">
        <f t="shared" si="4"/>
        <v>0.3</v>
      </c>
    </row>
    <row r="73" spans="1:8" ht="30" x14ac:dyDescent="0.25">
      <c r="A73" s="63" t="s">
        <v>90</v>
      </c>
      <c r="B73" s="29" t="s">
        <v>167</v>
      </c>
      <c r="C73" s="29" t="s">
        <v>125</v>
      </c>
      <c r="D73" s="43" t="s">
        <v>133</v>
      </c>
      <c r="E73" s="83" t="s">
        <v>191</v>
      </c>
      <c r="F73" s="24">
        <f>0.5/2</f>
        <v>0.25</v>
      </c>
      <c r="G73" s="24">
        <f t="shared" si="3"/>
        <v>0.6</v>
      </c>
      <c r="H73" s="24">
        <f t="shared" si="4"/>
        <v>0.15</v>
      </c>
    </row>
    <row r="74" spans="1:8" ht="60.75" thickBot="1" x14ac:dyDescent="0.3">
      <c r="A74" s="62" t="s">
        <v>90</v>
      </c>
      <c r="B74" s="47" t="s">
        <v>94</v>
      </c>
      <c r="C74" s="47" t="s">
        <v>125</v>
      </c>
      <c r="D74" s="20" t="s">
        <v>133</v>
      </c>
      <c r="E74" s="83" t="s">
        <v>191</v>
      </c>
      <c r="F74" s="24">
        <f>0.5/2</f>
        <v>0.25</v>
      </c>
      <c r="G74" s="24">
        <f t="shared" si="3"/>
        <v>0.6</v>
      </c>
      <c r="H74" s="24">
        <f t="shared" si="4"/>
        <v>0.15</v>
      </c>
    </row>
    <row r="75" spans="1:8" ht="60" x14ac:dyDescent="0.25">
      <c r="A75" s="61" t="s">
        <v>89</v>
      </c>
      <c r="B75" s="64" t="s">
        <v>169</v>
      </c>
      <c r="C75" s="64" t="s">
        <v>124</v>
      </c>
      <c r="D75" s="41" t="s">
        <v>133</v>
      </c>
      <c r="E75" s="83" t="s">
        <v>191</v>
      </c>
      <c r="F75" s="24">
        <v>0.5</v>
      </c>
      <c r="G75" s="24">
        <f t="shared" si="3"/>
        <v>0.6</v>
      </c>
      <c r="H75" s="24">
        <f t="shared" si="4"/>
        <v>0.3</v>
      </c>
    </row>
    <row r="76" spans="1:8" ht="30" x14ac:dyDescent="0.25">
      <c r="A76" s="63" t="s">
        <v>89</v>
      </c>
      <c r="B76" s="30" t="s">
        <v>168</v>
      </c>
      <c r="C76" s="34" t="s">
        <v>125</v>
      </c>
      <c r="D76" s="43" t="s">
        <v>133</v>
      </c>
      <c r="E76" s="83" t="s">
        <v>191</v>
      </c>
      <c r="F76" s="24">
        <f>0.5/4</f>
        <v>0.125</v>
      </c>
      <c r="G76" s="24">
        <f t="shared" si="3"/>
        <v>0.6</v>
      </c>
      <c r="H76" s="24">
        <f t="shared" si="4"/>
        <v>7.4999999999999997E-2</v>
      </c>
    </row>
    <row r="77" spans="1:8" ht="30" x14ac:dyDescent="0.25">
      <c r="A77" s="63" t="s">
        <v>89</v>
      </c>
      <c r="B77" s="30" t="s">
        <v>170</v>
      </c>
      <c r="C77" s="34" t="s">
        <v>125</v>
      </c>
      <c r="D77" s="43" t="s">
        <v>133</v>
      </c>
      <c r="E77" s="83" t="s">
        <v>191</v>
      </c>
      <c r="F77" s="24">
        <f>0.5/4</f>
        <v>0.125</v>
      </c>
      <c r="G77" s="24">
        <f t="shared" si="3"/>
        <v>0.6</v>
      </c>
      <c r="H77" s="24">
        <f t="shared" si="4"/>
        <v>7.4999999999999997E-2</v>
      </c>
    </row>
    <row r="78" spans="1:8" ht="15.75" thickBot="1" x14ac:dyDescent="0.3">
      <c r="A78" s="62" t="s">
        <v>89</v>
      </c>
      <c r="B78" s="52" t="s">
        <v>171</v>
      </c>
      <c r="C78" s="65" t="s">
        <v>125</v>
      </c>
      <c r="D78" s="20" t="s">
        <v>133</v>
      </c>
      <c r="E78" s="83" t="s">
        <v>191</v>
      </c>
      <c r="F78" s="24">
        <f>0.5/4</f>
        <v>0.125</v>
      </c>
      <c r="G78" s="24">
        <f t="shared" si="3"/>
        <v>0.6</v>
      </c>
      <c r="H78" s="24">
        <f t="shared" si="4"/>
        <v>7.4999999999999997E-2</v>
      </c>
    </row>
    <row r="79" spans="1:8" ht="45" x14ac:dyDescent="0.25">
      <c r="A79" s="66" t="s">
        <v>89</v>
      </c>
      <c r="B79" s="36" t="s">
        <v>172</v>
      </c>
      <c r="C79" s="37" t="s">
        <v>124</v>
      </c>
      <c r="D79" s="67" t="s">
        <v>133</v>
      </c>
      <c r="E79" s="83" t="s">
        <v>191</v>
      </c>
      <c r="G79" s="24">
        <f t="shared" si="3"/>
        <v>0.6</v>
      </c>
      <c r="H79" s="24">
        <f t="shared" si="4"/>
        <v>0</v>
      </c>
    </row>
    <row r="80" spans="1:8" ht="30.75" thickBot="1" x14ac:dyDescent="0.3">
      <c r="A80" s="62" t="s">
        <v>89</v>
      </c>
      <c r="B80" s="47" t="s">
        <v>173</v>
      </c>
      <c r="C80" s="65" t="s">
        <v>125</v>
      </c>
      <c r="D80" s="20" t="s">
        <v>133</v>
      </c>
      <c r="E80" s="83" t="s">
        <v>191</v>
      </c>
      <c r="F80" s="24">
        <f>0.5/4</f>
        <v>0.125</v>
      </c>
      <c r="G80" s="24">
        <f t="shared" si="3"/>
        <v>0.6</v>
      </c>
      <c r="H80" s="24">
        <f t="shared" si="4"/>
        <v>7.4999999999999997E-2</v>
      </c>
    </row>
    <row r="81" spans="1:8" ht="45" x14ac:dyDescent="0.25">
      <c r="A81" s="39" t="s">
        <v>96</v>
      </c>
      <c r="B81" s="40" t="s">
        <v>97</v>
      </c>
      <c r="C81" s="40" t="s">
        <v>124</v>
      </c>
      <c r="D81" s="41" t="s">
        <v>133</v>
      </c>
      <c r="E81" s="83" t="s">
        <v>191</v>
      </c>
      <c r="F81" s="24">
        <v>0.5</v>
      </c>
      <c r="G81" s="24">
        <f t="shared" si="3"/>
        <v>0.6</v>
      </c>
      <c r="H81" s="24">
        <f t="shared" si="4"/>
        <v>0.3</v>
      </c>
    </row>
    <row r="82" spans="1:8" ht="30" x14ac:dyDescent="0.25">
      <c r="A82" s="42" t="s">
        <v>96</v>
      </c>
      <c r="B82" s="29" t="s">
        <v>174</v>
      </c>
      <c r="C82" s="29" t="s">
        <v>125</v>
      </c>
      <c r="D82" s="43" t="s">
        <v>133</v>
      </c>
      <c r="E82" s="83" t="s">
        <v>191</v>
      </c>
      <c r="F82" s="24">
        <f>0.5/3</f>
        <v>0.16666666666666666</v>
      </c>
      <c r="G82" s="24">
        <f t="shared" si="3"/>
        <v>0.6</v>
      </c>
      <c r="H82" s="24">
        <f t="shared" si="4"/>
        <v>9.9999999999999992E-2</v>
      </c>
    </row>
    <row r="83" spans="1:8" ht="30" x14ac:dyDescent="0.25">
      <c r="A83" s="42" t="s">
        <v>96</v>
      </c>
      <c r="B83" s="29" t="s">
        <v>98</v>
      </c>
      <c r="C83" s="29" t="s">
        <v>125</v>
      </c>
      <c r="D83" s="43" t="s">
        <v>133</v>
      </c>
      <c r="E83" s="83" t="s">
        <v>191</v>
      </c>
      <c r="F83" s="24">
        <f t="shared" ref="F83:F84" si="5">0.5/3</f>
        <v>0.16666666666666666</v>
      </c>
      <c r="G83" s="24">
        <f t="shared" si="3"/>
        <v>0.6</v>
      </c>
      <c r="H83" s="24">
        <f t="shared" si="4"/>
        <v>9.9999999999999992E-2</v>
      </c>
    </row>
    <row r="84" spans="1:8" ht="30.75" thickBot="1" x14ac:dyDescent="0.3">
      <c r="A84" s="46" t="s">
        <v>96</v>
      </c>
      <c r="B84" s="47" t="s">
        <v>175</v>
      </c>
      <c r="C84" s="47" t="s">
        <v>125</v>
      </c>
      <c r="D84" s="20" t="s">
        <v>133</v>
      </c>
      <c r="E84" s="83" t="s">
        <v>191</v>
      </c>
      <c r="F84" s="24">
        <f t="shared" si="5"/>
        <v>0.16666666666666666</v>
      </c>
      <c r="G84" s="24">
        <f t="shared" si="3"/>
        <v>0.6</v>
      </c>
      <c r="H84" s="24">
        <f t="shared" si="4"/>
        <v>9.9999999999999992E-2</v>
      </c>
    </row>
    <row r="85" spans="1:8" ht="60" x14ac:dyDescent="0.25">
      <c r="A85" s="39" t="s">
        <v>96</v>
      </c>
      <c r="B85" s="64" t="s">
        <v>177</v>
      </c>
      <c r="C85" s="64" t="s">
        <v>124</v>
      </c>
      <c r="D85" s="41" t="s">
        <v>133</v>
      </c>
      <c r="E85" s="83" t="s">
        <v>191</v>
      </c>
      <c r="F85" s="24">
        <v>0.5</v>
      </c>
      <c r="G85" s="24">
        <f t="shared" si="3"/>
        <v>0.6</v>
      </c>
      <c r="H85" s="24">
        <f t="shared" si="4"/>
        <v>0.3</v>
      </c>
    </row>
    <row r="86" spans="1:8" ht="30" x14ac:dyDescent="0.25">
      <c r="A86" s="42" t="s">
        <v>96</v>
      </c>
      <c r="B86" s="34" t="s">
        <v>176</v>
      </c>
      <c r="C86" s="34" t="s">
        <v>125</v>
      </c>
      <c r="D86" s="43" t="s">
        <v>133</v>
      </c>
      <c r="E86" s="83" t="s">
        <v>191</v>
      </c>
      <c r="F86" s="24">
        <f>0.5/5</f>
        <v>0.1</v>
      </c>
      <c r="G86" s="24">
        <f t="shared" si="3"/>
        <v>0.6</v>
      </c>
      <c r="H86" s="24">
        <f t="shared" si="4"/>
        <v>0.06</v>
      </c>
    </row>
    <row r="87" spans="1:8" ht="45" x14ac:dyDescent="0.25">
      <c r="A87" s="68" t="s">
        <v>96</v>
      </c>
      <c r="B87" s="29" t="s">
        <v>127</v>
      </c>
      <c r="C87" s="34" t="s">
        <v>125</v>
      </c>
      <c r="D87" s="43" t="s">
        <v>133</v>
      </c>
      <c r="E87" s="83" t="s">
        <v>191</v>
      </c>
      <c r="F87" s="24">
        <f t="shared" ref="F87:F90" si="6">0.5/5</f>
        <v>0.1</v>
      </c>
      <c r="G87" s="24">
        <f t="shared" si="3"/>
        <v>0.6</v>
      </c>
      <c r="H87" s="24">
        <f t="shared" si="4"/>
        <v>0.06</v>
      </c>
    </row>
    <row r="88" spans="1:8" ht="45" x14ac:dyDescent="0.25">
      <c r="A88" s="68" t="s">
        <v>96</v>
      </c>
      <c r="B88" s="29" t="s">
        <v>126</v>
      </c>
      <c r="C88" s="29" t="s">
        <v>125</v>
      </c>
      <c r="D88" s="43" t="s">
        <v>133</v>
      </c>
      <c r="E88" s="83" t="s">
        <v>191</v>
      </c>
      <c r="F88" s="24">
        <f t="shared" si="6"/>
        <v>0.1</v>
      </c>
      <c r="G88" s="24">
        <f t="shared" si="3"/>
        <v>0.6</v>
      </c>
      <c r="H88" s="24">
        <f t="shared" si="4"/>
        <v>0.06</v>
      </c>
    </row>
    <row r="89" spans="1:8" ht="45" x14ac:dyDescent="0.25">
      <c r="A89" s="42" t="s">
        <v>96</v>
      </c>
      <c r="B89" s="38" t="s">
        <v>99</v>
      </c>
      <c r="C89" s="29" t="s">
        <v>125</v>
      </c>
      <c r="D89" s="43" t="s">
        <v>133</v>
      </c>
      <c r="E89" s="83" t="s">
        <v>191</v>
      </c>
      <c r="F89" s="24">
        <f t="shared" si="6"/>
        <v>0.1</v>
      </c>
      <c r="G89" s="24">
        <f t="shared" si="3"/>
        <v>0.6</v>
      </c>
      <c r="H89" s="24">
        <f t="shared" si="4"/>
        <v>0.06</v>
      </c>
    </row>
    <row r="90" spans="1:8" ht="45" x14ac:dyDescent="0.25">
      <c r="A90" s="68" t="s">
        <v>96</v>
      </c>
      <c r="B90" s="38" t="s">
        <v>101</v>
      </c>
      <c r="C90" s="29" t="s">
        <v>125</v>
      </c>
      <c r="D90" s="43" t="s">
        <v>133</v>
      </c>
      <c r="E90" s="83" t="s">
        <v>191</v>
      </c>
      <c r="F90" s="24">
        <f t="shared" si="6"/>
        <v>0.1</v>
      </c>
      <c r="G90" s="24">
        <f t="shared" si="3"/>
        <v>0.6</v>
      </c>
      <c r="H90" s="24">
        <f t="shared" si="4"/>
        <v>0.06</v>
      </c>
    </row>
    <row r="91" spans="1:8" ht="30.75" thickBot="1" x14ac:dyDescent="0.3">
      <c r="A91" s="57" t="s">
        <v>96</v>
      </c>
      <c r="B91" s="59" t="s">
        <v>100</v>
      </c>
      <c r="C91" s="59" t="s">
        <v>124</v>
      </c>
      <c r="D91" s="69" t="s">
        <v>133</v>
      </c>
      <c r="E91" s="83" t="s">
        <v>191</v>
      </c>
      <c r="G91" s="24">
        <f t="shared" si="3"/>
        <v>0.6</v>
      </c>
      <c r="H91" s="24">
        <f t="shared" si="4"/>
        <v>0</v>
      </c>
    </row>
    <row r="92" spans="1:8" ht="75" x14ac:dyDescent="0.25">
      <c r="A92" s="70" t="s">
        <v>102</v>
      </c>
      <c r="B92" s="40" t="s">
        <v>103</v>
      </c>
      <c r="C92" s="40" t="s">
        <v>124</v>
      </c>
      <c r="D92" s="41" t="s">
        <v>133</v>
      </c>
      <c r="E92" s="83" t="s">
        <v>191</v>
      </c>
      <c r="F92" s="24">
        <v>0.5</v>
      </c>
      <c r="G92" s="24">
        <f t="shared" si="3"/>
        <v>0.6</v>
      </c>
      <c r="H92" s="24">
        <f t="shared" si="4"/>
        <v>0.3</v>
      </c>
    </row>
    <row r="93" spans="1:8" ht="45" x14ac:dyDescent="0.25">
      <c r="A93" s="71" t="s">
        <v>102</v>
      </c>
      <c r="B93" s="29" t="s">
        <v>178</v>
      </c>
      <c r="C93" s="29" t="s">
        <v>125</v>
      </c>
      <c r="D93" s="43" t="s">
        <v>133</v>
      </c>
      <c r="E93" s="83" t="s">
        <v>191</v>
      </c>
      <c r="F93" s="24">
        <f>0.5/3</f>
        <v>0.16666666666666666</v>
      </c>
      <c r="G93" s="24">
        <f t="shared" si="3"/>
        <v>0.6</v>
      </c>
      <c r="H93" s="24">
        <f t="shared" si="4"/>
        <v>9.9999999999999992E-2</v>
      </c>
    </row>
    <row r="94" spans="1:8" ht="30" x14ac:dyDescent="0.25">
      <c r="A94" s="71" t="s">
        <v>102</v>
      </c>
      <c r="B94" s="29" t="s">
        <v>179</v>
      </c>
      <c r="C94" s="29" t="s">
        <v>125</v>
      </c>
      <c r="D94" s="43" t="s">
        <v>133</v>
      </c>
      <c r="E94" s="83" t="s">
        <v>191</v>
      </c>
      <c r="F94" s="24">
        <f t="shared" ref="F94:F95" si="7">0.5/3</f>
        <v>0.16666666666666666</v>
      </c>
      <c r="G94" s="24">
        <f t="shared" si="3"/>
        <v>0.6</v>
      </c>
      <c r="H94" s="24">
        <f t="shared" si="4"/>
        <v>9.9999999999999992E-2</v>
      </c>
    </row>
    <row r="95" spans="1:8" ht="30.75" thickBot="1" x14ac:dyDescent="0.3">
      <c r="A95" s="72" t="s">
        <v>102</v>
      </c>
      <c r="B95" s="47" t="s">
        <v>105</v>
      </c>
      <c r="C95" s="47" t="s">
        <v>125</v>
      </c>
      <c r="D95" s="20" t="s">
        <v>133</v>
      </c>
      <c r="E95" s="83" t="s">
        <v>191</v>
      </c>
      <c r="F95" s="24">
        <f t="shared" si="7"/>
        <v>0.16666666666666666</v>
      </c>
      <c r="G95" s="24">
        <f t="shared" si="3"/>
        <v>0.6</v>
      </c>
      <c r="H95" s="24">
        <f t="shared" si="4"/>
        <v>9.9999999999999992E-2</v>
      </c>
    </row>
    <row r="96" spans="1:8" ht="45" x14ac:dyDescent="0.25">
      <c r="A96" s="70" t="s">
        <v>102</v>
      </c>
      <c r="B96" s="40" t="s">
        <v>104</v>
      </c>
      <c r="C96" s="40" t="s">
        <v>124</v>
      </c>
      <c r="D96" s="41" t="s">
        <v>133</v>
      </c>
      <c r="E96" s="83" t="s">
        <v>191</v>
      </c>
      <c r="F96" s="24">
        <v>0.5</v>
      </c>
      <c r="G96" s="24">
        <f t="shared" si="3"/>
        <v>0.6</v>
      </c>
      <c r="H96" s="24">
        <f t="shared" si="4"/>
        <v>0.3</v>
      </c>
    </row>
    <row r="97" spans="1:8" ht="45" x14ac:dyDescent="0.25">
      <c r="A97" s="71" t="s">
        <v>102</v>
      </c>
      <c r="B97" s="29" t="s">
        <v>180</v>
      </c>
      <c r="C97" s="29" t="s">
        <v>125</v>
      </c>
      <c r="D97" s="43" t="s">
        <v>133</v>
      </c>
      <c r="E97" s="83" t="s">
        <v>191</v>
      </c>
      <c r="F97" s="24">
        <v>0.5</v>
      </c>
      <c r="G97" s="24">
        <f t="shared" si="3"/>
        <v>0.6</v>
      </c>
      <c r="H97" s="24">
        <f t="shared" si="4"/>
        <v>0.3</v>
      </c>
    </row>
    <row r="98" spans="1:8" ht="15.75" thickBot="1" x14ac:dyDescent="0.3">
      <c r="A98" s="73" t="s">
        <v>102</v>
      </c>
      <c r="B98" s="74"/>
      <c r="C98" s="74"/>
      <c r="D98" s="75"/>
      <c r="E98" s="83" t="s">
        <v>191</v>
      </c>
      <c r="G98" s="24">
        <f t="shared" si="3"/>
        <v>0.6</v>
      </c>
      <c r="H98" s="24">
        <f t="shared" si="4"/>
        <v>0</v>
      </c>
    </row>
    <row r="99" spans="1:8" ht="30" x14ac:dyDescent="0.25">
      <c r="A99" s="70" t="s">
        <v>102</v>
      </c>
      <c r="B99" s="40" t="s">
        <v>106</v>
      </c>
      <c r="C99" s="40" t="s">
        <v>124</v>
      </c>
      <c r="D99" s="41" t="s">
        <v>133</v>
      </c>
      <c r="E99" s="83" t="s">
        <v>191</v>
      </c>
      <c r="F99" s="24">
        <v>0.5</v>
      </c>
      <c r="G99" s="24">
        <f t="shared" si="3"/>
        <v>0.6</v>
      </c>
      <c r="H99" s="24">
        <f t="shared" si="4"/>
        <v>0.3</v>
      </c>
    </row>
    <row r="100" spans="1:8" ht="30" x14ac:dyDescent="0.25">
      <c r="A100" s="71" t="s">
        <v>102</v>
      </c>
      <c r="B100" s="29" t="s">
        <v>181</v>
      </c>
      <c r="C100" s="29" t="s">
        <v>125</v>
      </c>
      <c r="D100" s="43" t="s">
        <v>133</v>
      </c>
      <c r="E100" s="83" t="s">
        <v>191</v>
      </c>
      <c r="F100" s="24">
        <f>0.5/2</f>
        <v>0.25</v>
      </c>
      <c r="G100" s="24">
        <f t="shared" si="3"/>
        <v>0.6</v>
      </c>
      <c r="H100" s="24">
        <f t="shared" si="4"/>
        <v>0.15</v>
      </c>
    </row>
    <row r="101" spans="1:8" ht="30" x14ac:dyDescent="0.25">
      <c r="A101" s="71" t="s">
        <v>102</v>
      </c>
      <c r="B101" s="29" t="s">
        <v>182</v>
      </c>
      <c r="C101" s="29" t="s">
        <v>125</v>
      </c>
      <c r="D101" s="43" t="s">
        <v>133</v>
      </c>
      <c r="E101" s="83" t="s">
        <v>191</v>
      </c>
      <c r="F101" s="24">
        <f>0.5/2</f>
        <v>0.25</v>
      </c>
      <c r="G101" s="24">
        <f t="shared" si="3"/>
        <v>0.6</v>
      </c>
      <c r="H101" s="24">
        <f t="shared" si="4"/>
        <v>0.15</v>
      </c>
    </row>
    <row r="102" spans="1:8" ht="45.75" thickBot="1" x14ac:dyDescent="0.3">
      <c r="A102" s="76" t="s">
        <v>102</v>
      </c>
      <c r="B102" s="77" t="s">
        <v>109</v>
      </c>
      <c r="C102" s="77" t="s">
        <v>124</v>
      </c>
      <c r="D102" s="69"/>
      <c r="E102" s="83" t="s">
        <v>189</v>
      </c>
      <c r="G102" s="24">
        <f t="shared" si="3"/>
        <v>1</v>
      </c>
      <c r="H102" s="24">
        <f t="shared" si="4"/>
        <v>0</v>
      </c>
    </row>
    <row r="103" spans="1:8" ht="45" x14ac:dyDescent="0.25">
      <c r="A103" s="70" t="s">
        <v>102</v>
      </c>
      <c r="B103" s="40" t="s">
        <v>107</v>
      </c>
      <c r="C103" s="40" t="s">
        <v>124</v>
      </c>
      <c r="D103" s="41" t="s">
        <v>133</v>
      </c>
      <c r="E103" s="83" t="s">
        <v>189</v>
      </c>
      <c r="F103" s="24">
        <v>0.5</v>
      </c>
      <c r="G103" s="24">
        <f t="shared" si="3"/>
        <v>1</v>
      </c>
      <c r="H103" s="24">
        <f t="shared" si="4"/>
        <v>0.5</v>
      </c>
    </row>
    <row r="104" spans="1:8" ht="60" x14ac:dyDescent="0.25">
      <c r="A104" s="78" t="s">
        <v>102</v>
      </c>
      <c r="B104" s="29" t="s">
        <v>111</v>
      </c>
      <c r="C104" s="29" t="s">
        <v>125</v>
      </c>
      <c r="D104" s="43" t="s">
        <v>133</v>
      </c>
      <c r="E104" s="83" t="s">
        <v>189</v>
      </c>
      <c r="F104" s="24">
        <v>0.1</v>
      </c>
      <c r="G104" s="24">
        <f t="shared" si="3"/>
        <v>1</v>
      </c>
      <c r="H104" s="24">
        <f t="shared" si="4"/>
        <v>0.1</v>
      </c>
    </row>
    <row r="105" spans="1:8" ht="45" x14ac:dyDescent="0.25">
      <c r="A105" s="78" t="s">
        <v>102</v>
      </c>
      <c r="B105" s="29" t="s">
        <v>112</v>
      </c>
      <c r="C105" s="29" t="s">
        <v>125</v>
      </c>
      <c r="D105" s="43" t="s">
        <v>133</v>
      </c>
      <c r="E105" s="83" t="s">
        <v>189</v>
      </c>
      <c r="F105" s="24">
        <v>0.1</v>
      </c>
      <c r="G105" s="24">
        <f t="shared" si="3"/>
        <v>1</v>
      </c>
      <c r="H105" s="24">
        <f t="shared" si="4"/>
        <v>0.1</v>
      </c>
    </row>
    <row r="106" spans="1:8" ht="45" x14ac:dyDescent="0.25">
      <c r="A106" s="78" t="s">
        <v>102</v>
      </c>
      <c r="B106" s="29" t="s">
        <v>113</v>
      </c>
      <c r="C106" s="29" t="s">
        <v>125</v>
      </c>
      <c r="D106" s="43" t="s">
        <v>133</v>
      </c>
      <c r="E106" s="83" t="s">
        <v>189</v>
      </c>
      <c r="F106" s="24">
        <v>0.1</v>
      </c>
      <c r="G106" s="24">
        <f t="shared" si="3"/>
        <v>1</v>
      </c>
      <c r="H106" s="24">
        <f t="shared" si="4"/>
        <v>0.1</v>
      </c>
    </row>
    <row r="107" spans="1:8" ht="45" x14ac:dyDescent="0.25">
      <c r="A107" s="78" t="s">
        <v>102</v>
      </c>
      <c r="B107" s="29" t="s">
        <v>114</v>
      </c>
      <c r="C107" s="29" t="s">
        <v>125</v>
      </c>
      <c r="D107" s="43" t="s">
        <v>133</v>
      </c>
      <c r="E107" s="83" t="s">
        <v>189</v>
      </c>
      <c r="F107" s="24">
        <v>0.1</v>
      </c>
      <c r="G107" s="24">
        <f t="shared" si="3"/>
        <v>1</v>
      </c>
      <c r="H107" s="24">
        <f t="shared" si="4"/>
        <v>0.1</v>
      </c>
    </row>
    <row r="108" spans="1:8" ht="30.75" thickBot="1" x14ac:dyDescent="0.3">
      <c r="A108" s="73" t="s">
        <v>102</v>
      </c>
      <c r="B108" s="47" t="s">
        <v>108</v>
      </c>
      <c r="C108" s="47" t="s">
        <v>125</v>
      </c>
      <c r="D108" s="20" t="s">
        <v>133</v>
      </c>
      <c r="E108" s="83" t="s">
        <v>191</v>
      </c>
      <c r="F108" s="24">
        <v>0.1</v>
      </c>
      <c r="G108" s="24">
        <f t="shared" ref="G108:G130" si="8">+IF(E108="SI",1,IF(E108="PARCIALMENTE",0.6,IF(E108="NO",0,0)))</f>
        <v>0.6</v>
      </c>
      <c r="H108" s="24">
        <f t="shared" ref="H108:H130" si="9">+F108*G108</f>
        <v>0.06</v>
      </c>
    </row>
    <row r="109" spans="1:8" ht="30.75" thickBot="1" x14ac:dyDescent="0.3">
      <c r="A109" s="21" t="s">
        <v>102</v>
      </c>
      <c r="B109" s="79" t="s">
        <v>110</v>
      </c>
      <c r="C109" s="79" t="s">
        <v>124</v>
      </c>
      <c r="D109" s="80" t="s">
        <v>133</v>
      </c>
      <c r="E109" s="83" t="s">
        <v>191</v>
      </c>
    </row>
    <row r="110" spans="1:8" x14ac:dyDescent="0.25">
      <c r="E110" s="83"/>
    </row>
    <row r="111" spans="1:8" x14ac:dyDescent="0.25">
      <c r="A111" s="23" t="s">
        <v>115</v>
      </c>
      <c r="B111" s="23"/>
      <c r="C111" s="23"/>
      <c r="D111" s="23"/>
      <c r="E111" s="83"/>
      <c r="G111" s="24">
        <f t="shared" si="8"/>
        <v>0</v>
      </c>
      <c r="H111" s="24">
        <f t="shared" si="9"/>
        <v>0</v>
      </c>
    </row>
    <row r="112" spans="1:8" ht="15.75" thickBot="1" x14ac:dyDescent="0.3">
      <c r="A112" s="27" t="s">
        <v>129</v>
      </c>
      <c r="B112" s="27" t="s">
        <v>130</v>
      </c>
      <c r="C112" s="28" t="s">
        <v>131</v>
      </c>
      <c r="D112" s="28" t="s">
        <v>8</v>
      </c>
      <c r="E112" s="83"/>
      <c r="G112" s="24">
        <f t="shared" si="8"/>
        <v>0</v>
      </c>
      <c r="H112" s="24">
        <f t="shared" si="9"/>
        <v>0</v>
      </c>
    </row>
    <row r="113" spans="1:8" ht="30" x14ac:dyDescent="0.25">
      <c r="A113" s="39" t="s">
        <v>115</v>
      </c>
      <c r="B113" s="64" t="s">
        <v>56</v>
      </c>
      <c r="C113" s="64" t="s">
        <v>124</v>
      </c>
      <c r="D113" s="41" t="s">
        <v>133</v>
      </c>
      <c r="E113" s="83" t="s">
        <v>191</v>
      </c>
      <c r="F113" s="24">
        <v>0.5</v>
      </c>
      <c r="G113" s="24">
        <f t="shared" si="8"/>
        <v>0.6</v>
      </c>
      <c r="H113" s="24">
        <f t="shared" si="9"/>
        <v>0.3</v>
      </c>
    </row>
    <row r="114" spans="1:8" ht="45" x14ac:dyDescent="0.25">
      <c r="A114" s="68" t="s">
        <v>115</v>
      </c>
      <c r="B114" s="29" t="s">
        <v>116</v>
      </c>
      <c r="C114" s="29" t="s">
        <v>125</v>
      </c>
      <c r="D114" s="43" t="s">
        <v>133</v>
      </c>
      <c r="E114" s="83" t="s">
        <v>191</v>
      </c>
      <c r="F114" s="24">
        <f>0.5/2</f>
        <v>0.25</v>
      </c>
      <c r="G114" s="24">
        <f t="shared" si="8"/>
        <v>0.6</v>
      </c>
      <c r="H114" s="24">
        <f t="shared" si="9"/>
        <v>0.15</v>
      </c>
    </row>
    <row r="115" spans="1:8" ht="30.75" thickBot="1" x14ac:dyDescent="0.3">
      <c r="A115" s="81" t="s">
        <v>115</v>
      </c>
      <c r="B115" s="47" t="s">
        <v>128</v>
      </c>
      <c r="C115" s="47" t="s">
        <v>125</v>
      </c>
      <c r="D115" s="20" t="s">
        <v>133</v>
      </c>
      <c r="E115" s="83" t="s">
        <v>191</v>
      </c>
      <c r="F115" s="24">
        <f>0.5/2</f>
        <v>0.25</v>
      </c>
      <c r="G115" s="24">
        <f t="shared" si="8"/>
        <v>0.6</v>
      </c>
      <c r="H115" s="24">
        <f t="shared" si="9"/>
        <v>0.15</v>
      </c>
    </row>
    <row r="116" spans="1:8" x14ac:dyDescent="0.25">
      <c r="E116" s="83"/>
    </row>
    <row r="117" spans="1:8" x14ac:dyDescent="0.25">
      <c r="A117" s="23" t="s">
        <v>117</v>
      </c>
      <c r="B117" s="23"/>
      <c r="C117" s="23"/>
      <c r="D117" s="23"/>
      <c r="E117" s="83"/>
    </row>
    <row r="118" spans="1:8" ht="15.75" thickBot="1" x14ac:dyDescent="0.3">
      <c r="A118" s="27" t="s">
        <v>129</v>
      </c>
      <c r="B118" s="27" t="s">
        <v>130</v>
      </c>
      <c r="C118" s="28" t="s">
        <v>131</v>
      </c>
      <c r="D118" s="28" t="s">
        <v>8</v>
      </c>
      <c r="E118" s="83"/>
    </row>
    <row r="119" spans="1:8" ht="30" x14ac:dyDescent="0.25">
      <c r="A119" s="39" t="s">
        <v>117</v>
      </c>
      <c r="B119" s="40" t="s">
        <v>188</v>
      </c>
      <c r="C119" s="40" t="s">
        <v>124</v>
      </c>
      <c r="D119" s="41" t="s">
        <v>133</v>
      </c>
      <c r="E119" s="83" t="s">
        <v>191</v>
      </c>
      <c r="F119" s="24">
        <v>0.5</v>
      </c>
      <c r="G119" s="24">
        <f t="shared" si="8"/>
        <v>0.6</v>
      </c>
      <c r="H119" s="24">
        <f t="shared" si="9"/>
        <v>0.3</v>
      </c>
    </row>
    <row r="120" spans="1:8" ht="30.75" thickBot="1" x14ac:dyDescent="0.3">
      <c r="A120" s="46" t="s">
        <v>117</v>
      </c>
      <c r="B120" s="47" t="s">
        <v>187</v>
      </c>
      <c r="C120" s="65" t="s">
        <v>125</v>
      </c>
      <c r="D120" s="20" t="s">
        <v>133</v>
      </c>
      <c r="E120" s="83" t="s">
        <v>191</v>
      </c>
      <c r="F120" s="24">
        <v>0.5</v>
      </c>
      <c r="G120" s="24">
        <f t="shared" si="8"/>
        <v>0.6</v>
      </c>
      <c r="H120" s="24">
        <f t="shared" si="9"/>
        <v>0.3</v>
      </c>
    </row>
    <row r="121" spans="1:8" ht="45" x14ac:dyDescent="0.25">
      <c r="A121" s="39" t="s">
        <v>117</v>
      </c>
      <c r="B121" s="40" t="s">
        <v>119</v>
      </c>
      <c r="C121" s="40" t="s">
        <v>124</v>
      </c>
      <c r="D121" s="41" t="s">
        <v>133</v>
      </c>
      <c r="E121" s="83" t="s">
        <v>191</v>
      </c>
      <c r="F121" s="24">
        <v>0.5</v>
      </c>
      <c r="G121" s="24">
        <f t="shared" si="8"/>
        <v>0.6</v>
      </c>
      <c r="H121" s="24">
        <f t="shared" si="9"/>
        <v>0.3</v>
      </c>
    </row>
    <row r="122" spans="1:8" ht="45" x14ac:dyDescent="0.25">
      <c r="A122" s="42" t="s">
        <v>117</v>
      </c>
      <c r="B122" s="34" t="s">
        <v>186</v>
      </c>
      <c r="C122" s="34" t="s">
        <v>125</v>
      </c>
      <c r="D122" s="43" t="s">
        <v>133</v>
      </c>
      <c r="E122" s="83" t="s">
        <v>191</v>
      </c>
      <c r="F122" s="24">
        <f>0.5/4</f>
        <v>0.125</v>
      </c>
      <c r="G122" s="24">
        <f t="shared" si="8"/>
        <v>0.6</v>
      </c>
      <c r="H122" s="24">
        <f t="shared" si="9"/>
        <v>7.4999999999999997E-2</v>
      </c>
    </row>
    <row r="123" spans="1:8" ht="30" x14ac:dyDescent="0.25">
      <c r="A123" s="42" t="s">
        <v>117</v>
      </c>
      <c r="B123" s="29" t="s">
        <v>121</v>
      </c>
      <c r="C123" s="29" t="s">
        <v>125</v>
      </c>
      <c r="D123" s="43" t="s">
        <v>133</v>
      </c>
      <c r="E123" s="83" t="s">
        <v>191</v>
      </c>
      <c r="F123" s="24">
        <f t="shared" ref="F123:F125" si="10">0.5/4</f>
        <v>0.125</v>
      </c>
      <c r="G123" s="24">
        <f t="shared" si="8"/>
        <v>0.6</v>
      </c>
      <c r="H123" s="24">
        <f t="shared" si="9"/>
        <v>7.4999999999999997E-2</v>
      </c>
    </row>
    <row r="124" spans="1:8" ht="30" x14ac:dyDescent="0.25">
      <c r="A124" s="42" t="s">
        <v>117</v>
      </c>
      <c r="B124" s="29" t="s">
        <v>120</v>
      </c>
      <c r="C124" s="29" t="s">
        <v>125</v>
      </c>
      <c r="D124" s="43" t="s">
        <v>133</v>
      </c>
      <c r="E124" s="83" t="s">
        <v>191</v>
      </c>
      <c r="F124" s="24">
        <f t="shared" si="10"/>
        <v>0.125</v>
      </c>
      <c r="G124" s="24">
        <f t="shared" si="8"/>
        <v>0.6</v>
      </c>
      <c r="H124" s="24">
        <f t="shared" si="9"/>
        <v>7.4999999999999997E-2</v>
      </c>
    </row>
    <row r="125" spans="1:8" ht="60.75" thickBot="1" x14ac:dyDescent="0.3">
      <c r="A125" s="46" t="s">
        <v>117</v>
      </c>
      <c r="B125" s="47" t="s">
        <v>118</v>
      </c>
      <c r="C125" s="47" t="s">
        <v>125</v>
      </c>
      <c r="D125" s="20" t="s">
        <v>133</v>
      </c>
      <c r="E125" s="83" t="s">
        <v>191</v>
      </c>
      <c r="F125" s="24">
        <f t="shared" si="10"/>
        <v>0.125</v>
      </c>
      <c r="G125" s="24">
        <f t="shared" si="8"/>
        <v>0.6</v>
      </c>
      <c r="H125" s="24">
        <f t="shared" si="9"/>
        <v>7.4999999999999997E-2</v>
      </c>
    </row>
    <row r="126" spans="1:8" ht="75" x14ac:dyDescent="0.25">
      <c r="A126" s="39" t="s">
        <v>117</v>
      </c>
      <c r="B126" s="40" t="s">
        <v>123</v>
      </c>
      <c r="C126" s="40" t="s">
        <v>124</v>
      </c>
      <c r="D126" s="41" t="s">
        <v>133</v>
      </c>
      <c r="E126" s="83" t="s">
        <v>191</v>
      </c>
      <c r="F126" s="24">
        <v>0.5</v>
      </c>
      <c r="G126" s="24">
        <f t="shared" si="8"/>
        <v>0.6</v>
      </c>
      <c r="H126" s="24">
        <f t="shared" si="9"/>
        <v>0.3</v>
      </c>
    </row>
    <row r="127" spans="1:8" ht="60.75" thickBot="1" x14ac:dyDescent="0.3">
      <c r="A127" s="46" t="s">
        <v>117</v>
      </c>
      <c r="B127" s="47" t="s">
        <v>122</v>
      </c>
      <c r="C127" s="47" t="s">
        <v>125</v>
      </c>
      <c r="D127" s="20" t="s">
        <v>133</v>
      </c>
      <c r="E127" s="83" t="s">
        <v>191</v>
      </c>
      <c r="F127" s="24">
        <v>0.5</v>
      </c>
      <c r="G127" s="24">
        <f t="shared" si="8"/>
        <v>0.6</v>
      </c>
      <c r="H127" s="24">
        <f t="shared" si="9"/>
        <v>0.3</v>
      </c>
    </row>
    <row r="128" spans="1:8" ht="60" x14ac:dyDescent="0.25">
      <c r="A128" s="39" t="s">
        <v>117</v>
      </c>
      <c r="B128" s="40" t="s">
        <v>183</v>
      </c>
      <c r="C128" s="40" t="s">
        <v>124</v>
      </c>
      <c r="D128" s="41" t="s">
        <v>133</v>
      </c>
      <c r="E128" s="83" t="s">
        <v>191</v>
      </c>
      <c r="F128" s="24">
        <v>0.5</v>
      </c>
      <c r="G128" s="24">
        <f t="shared" si="8"/>
        <v>0.6</v>
      </c>
      <c r="H128" s="24">
        <f t="shared" si="9"/>
        <v>0.3</v>
      </c>
    </row>
    <row r="129" spans="1:8" ht="30" x14ac:dyDescent="0.25">
      <c r="A129" s="42" t="s">
        <v>117</v>
      </c>
      <c r="B129" s="29" t="s">
        <v>185</v>
      </c>
      <c r="C129" s="29" t="s">
        <v>125</v>
      </c>
      <c r="D129" s="43" t="s">
        <v>133</v>
      </c>
      <c r="E129" s="83" t="s">
        <v>191</v>
      </c>
      <c r="F129" s="24">
        <f>0.5/2</f>
        <v>0.25</v>
      </c>
      <c r="G129" s="24">
        <f t="shared" si="8"/>
        <v>0.6</v>
      </c>
      <c r="H129" s="24">
        <f t="shared" si="9"/>
        <v>0.15</v>
      </c>
    </row>
    <row r="130" spans="1:8" ht="30.75" thickBot="1" x14ac:dyDescent="0.3">
      <c r="A130" s="46" t="s">
        <v>117</v>
      </c>
      <c r="B130" s="47" t="s">
        <v>184</v>
      </c>
      <c r="C130" s="47" t="s">
        <v>125</v>
      </c>
      <c r="D130" s="20" t="s">
        <v>133</v>
      </c>
      <c r="E130" s="83" t="s">
        <v>191</v>
      </c>
      <c r="F130" s="24">
        <f>0.5/2</f>
        <v>0.25</v>
      </c>
      <c r="G130" s="24">
        <f t="shared" si="8"/>
        <v>0.6</v>
      </c>
      <c r="H130" s="24">
        <f t="shared" si="9"/>
        <v>0.15</v>
      </c>
    </row>
    <row r="131" spans="1:8" x14ac:dyDescent="0.25">
      <c r="H131" s="82">
        <f>SUM(H4:H130)</f>
        <v>21.760000000000019</v>
      </c>
    </row>
    <row r="134" spans="1:8" ht="23.25" x14ac:dyDescent="0.35">
      <c r="B134" s="86" t="s">
        <v>193</v>
      </c>
      <c r="C134" s="86">
        <v>5</v>
      </c>
    </row>
    <row r="135" spans="1:8" ht="23.25" x14ac:dyDescent="0.35">
      <c r="B135" s="86" t="s">
        <v>194</v>
      </c>
      <c r="C135" s="86">
        <v>33</v>
      </c>
    </row>
    <row r="136" spans="1:8" ht="23.25" x14ac:dyDescent="0.35">
      <c r="B136" s="86" t="s">
        <v>195</v>
      </c>
      <c r="C136" s="86">
        <f>+H131</f>
        <v>21.760000000000019</v>
      </c>
    </row>
    <row r="137" spans="1:8" ht="23.25" x14ac:dyDescent="0.35">
      <c r="B137" s="87" t="s">
        <v>196</v>
      </c>
      <c r="C137" s="86">
        <f>+C136/C135</f>
        <v>0.65939393939393998</v>
      </c>
    </row>
    <row r="138" spans="1:8" ht="23.25" x14ac:dyDescent="0.35">
      <c r="B138" s="88" t="s">
        <v>197</v>
      </c>
      <c r="C138" s="88">
        <f>+C134*C137</f>
        <v>3.2969696969697</v>
      </c>
    </row>
  </sheetData>
  <sortState ref="A72:D80">
    <sortCondition descending="1" ref="C72:C80"/>
  </sortState>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Hoja3!$A$1:$A$3</xm:f>
          </x14:formula1>
          <xm:sqref>E4:E130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42"/>
  <sheetViews>
    <sheetView tabSelected="1" zoomScale="60" zoomScaleNormal="60" zoomScaleSheetLayoutView="80" workbookViewId="0">
      <pane xSplit="1" ySplit="6" topLeftCell="B7" activePane="bottomRight" state="frozen"/>
      <selection pane="topRight" activeCell="B1" sqref="B1"/>
      <selection pane="bottomLeft" activeCell="A4" sqref="A4"/>
      <selection pane="bottomRight" activeCell="K9" sqref="K9"/>
    </sheetView>
  </sheetViews>
  <sheetFormatPr baseColWidth="10" defaultColWidth="11.42578125" defaultRowHeight="12.75" x14ac:dyDescent="0.2"/>
  <cols>
    <col min="1" max="1" width="5.28515625" style="171" bestFit="1" customWidth="1"/>
    <col min="2" max="2" width="69.5703125" style="174" bestFit="1" customWidth="1"/>
    <col min="3" max="3" width="18.140625" style="170" customWidth="1"/>
    <col min="4" max="4" width="9.7109375" style="170" bestFit="1" customWidth="1"/>
    <col min="5" max="5" width="19.7109375" style="170" customWidth="1"/>
    <col min="6" max="6" width="14" style="170" bestFit="1" customWidth="1"/>
    <col min="7" max="7" width="11.140625" style="170" bestFit="1" customWidth="1"/>
    <col min="8" max="8" width="80" style="111" customWidth="1"/>
    <col min="9" max="16384" width="11.42578125" style="111"/>
  </cols>
  <sheetData>
    <row r="1" spans="1:9" x14ac:dyDescent="0.2">
      <c r="A1" s="108"/>
      <c r="B1" s="109"/>
      <c r="C1" s="110"/>
      <c r="D1" s="110"/>
      <c r="E1" s="110"/>
      <c r="F1" s="110"/>
      <c r="G1" s="110"/>
    </row>
    <row r="2" spans="1:9" x14ac:dyDescent="0.2">
      <c r="A2" s="108"/>
      <c r="B2" s="201" t="s">
        <v>67</v>
      </c>
      <c r="C2" s="201"/>
      <c r="D2" s="112">
        <v>0.3</v>
      </c>
      <c r="E2" s="110"/>
      <c r="F2" s="110"/>
      <c r="G2" s="110"/>
    </row>
    <row r="3" spans="1:9" ht="13.5" thickBot="1" x14ac:dyDescent="0.25">
      <c r="A3" s="108"/>
      <c r="B3" s="201" t="s">
        <v>314</v>
      </c>
      <c r="C3" s="201"/>
      <c r="D3" s="112">
        <v>0.7</v>
      </c>
      <c r="E3" s="110"/>
      <c r="F3" s="110"/>
      <c r="G3" s="110"/>
    </row>
    <row r="4" spans="1:9" x14ac:dyDescent="0.2">
      <c r="A4" s="113"/>
      <c r="B4" s="202" t="s">
        <v>69</v>
      </c>
      <c r="C4" s="203"/>
      <c r="D4" s="204"/>
      <c r="E4" s="114"/>
      <c r="F4" s="114"/>
      <c r="G4" s="114"/>
      <c r="H4" s="115"/>
    </row>
    <row r="5" spans="1:9" ht="13.5" thickBot="1" x14ac:dyDescent="0.25">
      <c r="A5" s="116"/>
      <c r="B5" s="205" t="s">
        <v>70</v>
      </c>
      <c r="C5" s="206"/>
      <c r="D5" s="207"/>
      <c r="E5" s="117"/>
      <c r="F5" s="117"/>
      <c r="G5" s="117"/>
      <c r="H5" s="118"/>
    </row>
    <row r="6" spans="1:9" ht="26.25" thickBot="1" x14ac:dyDescent="0.25">
      <c r="A6" s="119"/>
      <c r="B6" s="120" t="s">
        <v>71</v>
      </c>
      <c r="C6" s="120" t="s">
        <v>131</v>
      </c>
      <c r="D6" s="120" t="s">
        <v>347</v>
      </c>
      <c r="E6" s="120" t="s">
        <v>6</v>
      </c>
      <c r="F6" s="120" t="s">
        <v>348</v>
      </c>
      <c r="G6" s="120" t="s">
        <v>349</v>
      </c>
      <c r="H6" s="193" t="s">
        <v>455</v>
      </c>
    </row>
    <row r="7" spans="1:9" ht="299.25" customHeight="1" x14ac:dyDescent="0.2">
      <c r="A7" s="121">
        <v>1</v>
      </c>
      <c r="B7" s="122" t="s">
        <v>265</v>
      </c>
      <c r="C7" s="123" t="s">
        <v>67</v>
      </c>
      <c r="D7" s="124">
        <f>$D$2</f>
        <v>0.3</v>
      </c>
      <c r="E7" s="125" t="s">
        <v>189</v>
      </c>
      <c r="F7" s="123">
        <f>+IF(E7="SI",1,IF(E7="PARCIALMENTE",0.6,IF(E7="NO",0.2,0)))</f>
        <v>1</v>
      </c>
      <c r="G7" s="126">
        <f>D7*F7</f>
        <v>0.3</v>
      </c>
      <c r="H7" s="186" t="s">
        <v>360</v>
      </c>
      <c r="I7" s="194"/>
    </row>
    <row r="8" spans="1:9" ht="176.25" customHeight="1" x14ac:dyDescent="0.2">
      <c r="A8" s="127" t="s">
        <v>28</v>
      </c>
      <c r="B8" s="128" t="s">
        <v>143</v>
      </c>
      <c r="C8" s="129" t="s">
        <v>66</v>
      </c>
      <c r="D8" s="130">
        <f>$D$3/4</f>
        <v>0.17499999999999999</v>
      </c>
      <c r="E8" s="125" t="s">
        <v>189</v>
      </c>
      <c r="F8" s="131">
        <f t="shared" ref="F8:F11" si="0">+IF(E8="SI",1,IF(E8="PARCIALMENTE",0.6,IF(E8="NO",0.2,0)))</f>
        <v>1</v>
      </c>
      <c r="G8" s="132">
        <f t="shared" ref="G8:G11" si="1">D8*F8</f>
        <v>0.17499999999999999</v>
      </c>
      <c r="H8" s="143" t="s">
        <v>441</v>
      </c>
      <c r="I8" s="194"/>
    </row>
    <row r="9" spans="1:9" ht="240" customHeight="1" x14ac:dyDescent="0.2">
      <c r="A9" s="127" t="s">
        <v>201</v>
      </c>
      <c r="B9" s="128" t="s">
        <v>266</v>
      </c>
      <c r="C9" s="129" t="s">
        <v>66</v>
      </c>
      <c r="D9" s="130">
        <f t="shared" ref="D9:D11" si="2">$D$3/4</f>
        <v>0.17499999999999999</v>
      </c>
      <c r="E9" s="125" t="s">
        <v>189</v>
      </c>
      <c r="F9" s="131">
        <f t="shared" si="0"/>
        <v>1</v>
      </c>
      <c r="G9" s="132">
        <f t="shared" si="1"/>
        <v>0.17499999999999999</v>
      </c>
      <c r="H9" s="143" t="s">
        <v>401</v>
      </c>
      <c r="I9" s="194"/>
    </row>
    <row r="10" spans="1:9" ht="390.75" customHeight="1" x14ac:dyDescent="0.2">
      <c r="A10" s="127" t="s">
        <v>202</v>
      </c>
      <c r="B10" s="128" t="s">
        <v>267</v>
      </c>
      <c r="C10" s="129" t="s">
        <v>66</v>
      </c>
      <c r="D10" s="130">
        <f t="shared" si="2"/>
        <v>0.17499999999999999</v>
      </c>
      <c r="E10" s="125" t="s">
        <v>189</v>
      </c>
      <c r="F10" s="131">
        <f t="shared" si="0"/>
        <v>1</v>
      </c>
      <c r="G10" s="132">
        <f t="shared" si="1"/>
        <v>0.17499999999999999</v>
      </c>
      <c r="H10" s="143" t="s">
        <v>402</v>
      </c>
    </row>
    <row r="11" spans="1:9" ht="129" customHeight="1" thickBot="1" x14ac:dyDescent="0.25">
      <c r="A11" s="116" t="s">
        <v>203</v>
      </c>
      <c r="B11" s="133" t="s">
        <v>135</v>
      </c>
      <c r="C11" s="129" t="s">
        <v>66</v>
      </c>
      <c r="D11" s="134">
        <f t="shared" si="2"/>
        <v>0.17499999999999999</v>
      </c>
      <c r="E11" s="125" t="s">
        <v>189</v>
      </c>
      <c r="F11" s="135">
        <f t="shared" si="0"/>
        <v>1</v>
      </c>
      <c r="G11" s="136">
        <f t="shared" si="1"/>
        <v>0.17499999999999999</v>
      </c>
      <c r="H11" s="180" t="s">
        <v>355</v>
      </c>
    </row>
    <row r="12" spans="1:9" ht="13.5" thickBot="1" x14ac:dyDescent="0.25">
      <c r="A12" s="119"/>
      <c r="B12" s="120" t="s">
        <v>73</v>
      </c>
      <c r="C12" s="120" t="s">
        <v>131</v>
      </c>
      <c r="D12" s="120"/>
      <c r="E12" s="137" t="s">
        <v>6</v>
      </c>
      <c r="F12" s="120"/>
      <c r="G12" s="120" t="s">
        <v>192</v>
      </c>
      <c r="H12" s="182"/>
    </row>
    <row r="13" spans="1:9" ht="228.75" customHeight="1" x14ac:dyDescent="0.2">
      <c r="A13" s="138">
        <v>2</v>
      </c>
      <c r="B13" s="122" t="s">
        <v>302</v>
      </c>
      <c r="C13" s="139" t="s">
        <v>67</v>
      </c>
      <c r="D13" s="140">
        <f>$D$2</f>
        <v>0.3</v>
      </c>
      <c r="E13" s="125" t="s">
        <v>189</v>
      </c>
      <c r="F13" s="139">
        <f t="shared" ref="F13:F41" si="3">+IF(E13="SI",1,IF(E13="PARCIALMENTE",0.6,IF(E13="NO",0.2,0)))</f>
        <v>1</v>
      </c>
      <c r="G13" s="141">
        <f t="shared" ref="G13:G41" si="4">D13*F13</f>
        <v>0.3</v>
      </c>
      <c r="H13" s="181" t="s">
        <v>422</v>
      </c>
    </row>
    <row r="14" spans="1:9" ht="272.25" customHeight="1" x14ac:dyDescent="0.2">
      <c r="A14" s="127" t="s">
        <v>34</v>
      </c>
      <c r="B14" s="142" t="s">
        <v>293</v>
      </c>
      <c r="C14" s="129" t="s">
        <v>66</v>
      </c>
      <c r="D14" s="130">
        <f>$D$3/2</f>
        <v>0.35</v>
      </c>
      <c r="E14" s="125" t="s">
        <v>189</v>
      </c>
      <c r="F14" s="129">
        <f t="shared" si="3"/>
        <v>1</v>
      </c>
      <c r="G14" s="130">
        <f t="shared" si="4"/>
        <v>0.35</v>
      </c>
      <c r="H14" s="143" t="s">
        <v>440</v>
      </c>
    </row>
    <row r="15" spans="1:9" ht="313.5" customHeight="1" thickBot="1" x14ac:dyDescent="0.25">
      <c r="A15" s="116" t="s">
        <v>47</v>
      </c>
      <c r="B15" s="133" t="s">
        <v>295</v>
      </c>
      <c r="C15" s="147" t="s">
        <v>66</v>
      </c>
      <c r="D15" s="134">
        <f>$D$3/2</f>
        <v>0.35</v>
      </c>
      <c r="E15" s="184" t="s">
        <v>189</v>
      </c>
      <c r="F15" s="147">
        <f t="shared" si="3"/>
        <v>1</v>
      </c>
      <c r="G15" s="134">
        <f t="shared" si="4"/>
        <v>0.35</v>
      </c>
      <c r="H15" s="185" t="s">
        <v>386</v>
      </c>
    </row>
    <row r="16" spans="1:9" ht="304.5" customHeight="1" x14ac:dyDescent="0.2">
      <c r="A16" s="138">
        <v>3</v>
      </c>
      <c r="B16" s="122" t="s">
        <v>316</v>
      </c>
      <c r="C16" s="139" t="s">
        <v>67</v>
      </c>
      <c r="D16" s="140">
        <f>$D$2</f>
        <v>0.3</v>
      </c>
      <c r="E16" s="152" t="s">
        <v>189</v>
      </c>
      <c r="F16" s="139">
        <f t="shared" si="3"/>
        <v>1</v>
      </c>
      <c r="G16" s="141">
        <f t="shared" si="4"/>
        <v>0.3</v>
      </c>
      <c r="H16" s="181" t="s">
        <v>387</v>
      </c>
    </row>
    <row r="17" spans="1:8" ht="168" customHeight="1" x14ac:dyDescent="0.2">
      <c r="A17" s="127" t="s">
        <v>55</v>
      </c>
      <c r="B17" s="128" t="s">
        <v>294</v>
      </c>
      <c r="C17" s="129" t="s">
        <v>66</v>
      </c>
      <c r="D17" s="130">
        <f>$D$3/3</f>
        <v>0.23333333333333331</v>
      </c>
      <c r="E17" s="125" t="s">
        <v>189</v>
      </c>
      <c r="F17" s="129">
        <f t="shared" si="3"/>
        <v>1</v>
      </c>
      <c r="G17" s="130">
        <f t="shared" si="4"/>
        <v>0.23333333333333331</v>
      </c>
      <c r="H17" s="143" t="s">
        <v>430</v>
      </c>
    </row>
    <row r="18" spans="1:8" ht="72.75" customHeight="1" x14ac:dyDescent="0.2">
      <c r="A18" s="127" t="s">
        <v>204</v>
      </c>
      <c r="B18" s="128" t="s">
        <v>268</v>
      </c>
      <c r="C18" s="129" t="s">
        <v>66</v>
      </c>
      <c r="D18" s="130">
        <f t="shared" ref="D18:D19" si="5">$D$3/3</f>
        <v>0.23333333333333331</v>
      </c>
      <c r="E18" s="125" t="s">
        <v>189</v>
      </c>
      <c r="F18" s="129">
        <f t="shared" si="3"/>
        <v>1</v>
      </c>
      <c r="G18" s="130">
        <f t="shared" si="4"/>
        <v>0.23333333333333331</v>
      </c>
      <c r="H18" s="221" t="s">
        <v>366</v>
      </c>
    </row>
    <row r="19" spans="1:8" ht="218.25" customHeight="1" thickBot="1" x14ac:dyDescent="0.25">
      <c r="A19" s="116" t="s">
        <v>205</v>
      </c>
      <c r="B19" s="133" t="s">
        <v>262</v>
      </c>
      <c r="C19" s="147" t="s">
        <v>66</v>
      </c>
      <c r="D19" s="134">
        <f t="shared" si="5"/>
        <v>0.23333333333333331</v>
      </c>
      <c r="E19" s="159" t="s">
        <v>189</v>
      </c>
      <c r="F19" s="147">
        <f t="shared" si="3"/>
        <v>1</v>
      </c>
      <c r="G19" s="134">
        <f t="shared" si="4"/>
        <v>0.23333333333333331</v>
      </c>
      <c r="H19" s="185" t="s">
        <v>388</v>
      </c>
    </row>
    <row r="20" spans="1:8" ht="319.5" customHeight="1" x14ac:dyDescent="0.2">
      <c r="A20" s="138">
        <v>4</v>
      </c>
      <c r="B20" s="122" t="s">
        <v>317</v>
      </c>
      <c r="C20" s="139" t="s">
        <v>67</v>
      </c>
      <c r="D20" s="141">
        <f>$D$2</f>
        <v>0.3</v>
      </c>
      <c r="E20" s="152" t="s">
        <v>189</v>
      </c>
      <c r="F20" s="139">
        <f t="shared" si="3"/>
        <v>1</v>
      </c>
      <c r="G20" s="141">
        <f t="shared" si="4"/>
        <v>0.3</v>
      </c>
      <c r="H20" s="186" t="s">
        <v>392</v>
      </c>
    </row>
    <row r="21" spans="1:8" ht="276" customHeight="1" x14ac:dyDescent="0.2">
      <c r="A21" s="121" t="s">
        <v>60</v>
      </c>
      <c r="B21" s="146" t="s">
        <v>297</v>
      </c>
      <c r="C21" s="129" t="s">
        <v>66</v>
      </c>
      <c r="D21" s="141">
        <f t="shared" ref="D21:D22" si="6">$D$3/2</f>
        <v>0.35</v>
      </c>
      <c r="E21" s="125" t="s">
        <v>189</v>
      </c>
      <c r="F21" s="139">
        <f t="shared" si="3"/>
        <v>1</v>
      </c>
      <c r="G21" s="141">
        <f t="shared" si="4"/>
        <v>0.35</v>
      </c>
      <c r="H21" s="221" t="s">
        <v>442</v>
      </c>
    </row>
    <row r="22" spans="1:8" ht="229.5" customHeight="1" thickBot="1" x14ac:dyDescent="0.25">
      <c r="A22" s="127" t="s">
        <v>206</v>
      </c>
      <c r="B22" s="133" t="s">
        <v>296</v>
      </c>
      <c r="C22" s="147" t="s">
        <v>66</v>
      </c>
      <c r="D22" s="134">
        <f t="shared" si="6"/>
        <v>0.35</v>
      </c>
      <c r="E22" s="159" t="s">
        <v>189</v>
      </c>
      <c r="F22" s="147">
        <f t="shared" si="3"/>
        <v>1</v>
      </c>
      <c r="G22" s="134">
        <f t="shared" si="4"/>
        <v>0.35</v>
      </c>
      <c r="H22" s="185" t="s">
        <v>433</v>
      </c>
    </row>
    <row r="23" spans="1:8" ht="213.75" customHeight="1" x14ac:dyDescent="0.2">
      <c r="A23" s="144">
        <v>5</v>
      </c>
      <c r="B23" s="122" t="s">
        <v>318</v>
      </c>
      <c r="C23" s="139" t="s">
        <v>67</v>
      </c>
      <c r="D23" s="140">
        <f>$D$2</f>
        <v>0.3</v>
      </c>
      <c r="E23" s="152" t="s">
        <v>189</v>
      </c>
      <c r="F23" s="139">
        <f t="shared" si="3"/>
        <v>1</v>
      </c>
      <c r="G23" s="141">
        <f t="shared" si="4"/>
        <v>0.3</v>
      </c>
      <c r="H23" s="181" t="s">
        <v>403</v>
      </c>
    </row>
    <row r="24" spans="1:8" ht="142.5" customHeight="1" x14ac:dyDescent="0.2">
      <c r="A24" s="127" t="s">
        <v>207</v>
      </c>
      <c r="B24" s="128" t="s">
        <v>319</v>
      </c>
      <c r="C24" s="129" t="s">
        <v>66</v>
      </c>
      <c r="D24" s="130">
        <f t="shared" ref="D24:D25" si="7">$D$3/2</f>
        <v>0.35</v>
      </c>
      <c r="E24" s="125" t="s">
        <v>189</v>
      </c>
      <c r="F24" s="129">
        <f t="shared" si="3"/>
        <v>1</v>
      </c>
      <c r="G24" s="130">
        <f t="shared" si="4"/>
        <v>0.35</v>
      </c>
      <c r="H24" s="143" t="s">
        <v>431</v>
      </c>
    </row>
    <row r="25" spans="1:8" ht="255" customHeight="1" thickBot="1" x14ac:dyDescent="0.25">
      <c r="A25" s="127" t="s">
        <v>208</v>
      </c>
      <c r="B25" s="133" t="s">
        <v>303</v>
      </c>
      <c r="C25" s="147" t="s">
        <v>66</v>
      </c>
      <c r="D25" s="134">
        <f t="shared" si="7"/>
        <v>0.35</v>
      </c>
      <c r="E25" s="159" t="s">
        <v>189</v>
      </c>
      <c r="F25" s="147">
        <f t="shared" si="3"/>
        <v>1</v>
      </c>
      <c r="G25" s="134">
        <f t="shared" si="4"/>
        <v>0.35</v>
      </c>
      <c r="H25" s="185" t="s">
        <v>434</v>
      </c>
    </row>
    <row r="26" spans="1:8" ht="183" customHeight="1" x14ac:dyDescent="0.2">
      <c r="A26" s="144">
        <v>6</v>
      </c>
      <c r="B26" s="122" t="s">
        <v>320</v>
      </c>
      <c r="C26" s="139" t="s">
        <v>67</v>
      </c>
      <c r="D26" s="140">
        <f>$D$2</f>
        <v>0.3</v>
      </c>
      <c r="E26" s="152" t="s">
        <v>189</v>
      </c>
      <c r="F26" s="139">
        <f t="shared" si="3"/>
        <v>1</v>
      </c>
      <c r="G26" s="141">
        <f t="shared" si="4"/>
        <v>0.3</v>
      </c>
      <c r="H26" s="186" t="s">
        <v>369</v>
      </c>
    </row>
    <row r="27" spans="1:8" ht="154.5" customHeight="1" x14ac:dyDescent="0.2">
      <c r="A27" s="127" t="s">
        <v>209</v>
      </c>
      <c r="B27" s="128" t="s">
        <v>321</v>
      </c>
      <c r="C27" s="129" t="s">
        <v>66</v>
      </c>
      <c r="D27" s="130">
        <f t="shared" ref="D27:D28" si="8">$D$3/2</f>
        <v>0.35</v>
      </c>
      <c r="E27" s="125" t="s">
        <v>189</v>
      </c>
      <c r="F27" s="129">
        <f t="shared" si="3"/>
        <v>1</v>
      </c>
      <c r="G27" s="130">
        <f t="shared" si="4"/>
        <v>0.35</v>
      </c>
      <c r="H27" s="221" t="s">
        <v>443</v>
      </c>
    </row>
    <row r="28" spans="1:8" ht="139.5" customHeight="1" thickBot="1" x14ac:dyDescent="0.25">
      <c r="A28" s="116" t="s">
        <v>210</v>
      </c>
      <c r="B28" s="133" t="s">
        <v>304</v>
      </c>
      <c r="C28" s="129" t="s">
        <v>66</v>
      </c>
      <c r="D28" s="134">
        <f t="shared" si="8"/>
        <v>0.35</v>
      </c>
      <c r="E28" s="159" t="s">
        <v>189</v>
      </c>
      <c r="F28" s="147">
        <f t="shared" si="3"/>
        <v>1</v>
      </c>
      <c r="G28" s="134">
        <f t="shared" si="4"/>
        <v>0.35</v>
      </c>
      <c r="H28" s="183" t="s">
        <v>404</v>
      </c>
    </row>
    <row r="29" spans="1:8" ht="264" customHeight="1" x14ac:dyDescent="0.2">
      <c r="A29" s="148">
        <v>7</v>
      </c>
      <c r="B29" s="149" t="s">
        <v>298</v>
      </c>
      <c r="C29" s="150" t="s">
        <v>67</v>
      </c>
      <c r="D29" s="151">
        <f>$D$2</f>
        <v>0.3</v>
      </c>
      <c r="E29" s="152" t="s">
        <v>189</v>
      </c>
      <c r="F29" s="150">
        <f t="shared" si="3"/>
        <v>1</v>
      </c>
      <c r="G29" s="151">
        <f t="shared" si="4"/>
        <v>0.3</v>
      </c>
      <c r="H29" s="181" t="s">
        <v>370</v>
      </c>
    </row>
    <row r="30" spans="1:8" ht="139.5" customHeight="1" x14ac:dyDescent="0.2">
      <c r="A30" s="127" t="s">
        <v>211</v>
      </c>
      <c r="B30" s="128" t="s">
        <v>321</v>
      </c>
      <c r="C30" s="129" t="s">
        <v>66</v>
      </c>
      <c r="D30" s="130">
        <f>$D$3/2</f>
        <v>0.35</v>
      </c>
      <c r="E30" s="125" t="s">
        <v>189</v>
      </c>
      <c r="F30" s="129">
        <f t="shared" si="3"/>
        <v>1</v>
      </c>
      <c r="G30" s="130">
        <f t="shared" si="4"/>
        <v>0.35</v>
      </c>
      <c r="H30" s="143" t="s">
        <v>444</v>
      </c>
    </row>
    <row r="31" spans="1:8" ht="114" customHeight="1" thickBot="1" x14ac:dyDescent="0.25">
      <c r="A31" s="127" t="s">
        <v>212</v>
      </c>
      <c r="B31" s="133" t="s">
        <v>305</v>
      </c>
      <c r="C31" s="147" t="s">
        <v>66</v>
      </c>
      <c r="D31" s="134">
        <f>$D$3/2</f>
        <v>0.35</v>
      </c>
      <c r="E31" s="159" t="s">
        <v>189</v>
      </c>
      <c r="F31" s="147">
        <f t="shared" si="3"/>
        <v>1</v>
      </c>
      <c r="G31" s="134">
        <f t="shared" si="4"/>
        <v>0.35</v>
      </c>
      <c r="H31" s="185" t="s">
        <v>400</v>
      </c>
    </row>
    <row r="32" spans="1:8" ht="241.5" customHeight="1" x14ac:dyDescent="0.2">
      <c r="A32" s="144">
        <v>8</v>
      </c>
      <c r="B32" s="122" t="s">
        <v>309</v>
      </c>
      <c r="C32" s="139" t="s">
        <v>67</v>
      </c>
      <c r="D32" s="140">
        <f>$D$2</f>
        <v>0.3</v>
      </c>
      <c r="E32" s="152" t="s">
        <v>189</v>
      </c>
      <c r="F32" s="139">
        <f t="shared" si="3"/>
        <v>1</v>
      </c>
      <c r="G32" s="141">
        <f t="shared" si="4"/>
        <v>0.3</v>
      </c>
      <c r="H32" s="181" t="s">
        <v>415</v>
      </c>
    </row>
    <row r="33" spans="1:8" ht="241.5" customHeight="1" x14ac:dyDescent="0.2">
      <c r="A33" s="127" t="s">
        <v>213</v>
      </c>
      <c r="B33" s="128" t="s">
        <v>310</v>
      </c>
      <c r="C33" s="129" t="s">
        <v>66</v>
      </c>
      <c r="D33" s="130">
        <f t="shared" ref="D33:D34" si="9">$D$3/2</f>
        <v>0.35</v>
      </c>
      <c r="E33" s="125" t="s">
        <v>189</v>
      </c>
      <c r="F33" s="129">
        <f t="shared" si="3"/>
        <v>1</v>
      </c>
      <c r="G33" s="130">
        <f t="shared" si="4"/>
        <v>0.35</v>
      </c>
      <c r="H33" s="143" t="s">
        <v>435</v>
      </c>
    </row>
    <row r="34" spans="1:8" ht="198.75" customHeight="1" thickBot="1" x14ac:dyDescent="0.25">
      <c r="A34" s="127" t="s">
        <v>214</v>
      </c>
      <c r="B34" s="133" t="s">
        <v>311</v>
      </c>
      <c r="C34" s="147" t="s">
        <v>66</v>
      </c>
      <c r="D34" s="134">
        <f t="shared" si="9"/>
        <v>0.35</v>
      </c>
      <c r="E34" s="159" t="s">
        <v>191</v>
      </c>
      <c r="F34" s="147">
        <f t="shared" si="3"/>
        <v>0.6</v>
      </c>
      <c r="G34" s="134">
        <f t="shared" si="4"/>
        <v>0.21</v>
      </c>
      <c r="H34" s="187" t="s">
        <v>454</v>
      </c>
    </row>
    <row r="35" spans="1:8" ht="291.75" customHeight="1" x14ac:dyDescent="0.2">
      <c r="A35" s="138">
        <v>9</v>
      </c>
      <c r="B35" s="122" t="s">
        <v>322</v>
      </c>
      <c r="C35" s="139" t="s">
        <v>67</v>
      </c>
      <c r="D35" s="140">
        <f>$D$2</f>
        <v>0.3</v>
      </c>
      <c r="E35" s="152" t="s">
        <v>189</v>
      </c>
      <c r="F35" s="139">
        <f t="shared" si="3"/>
        <v>1</v>
      </c>
      <c r="G35" s="141">
        <f t="shared" si="4"/>
        <v>0.3</v>
      </c>
      <c r="H35" s="181" t="s">
        <v>371</v>
      </c>
    </row>
    <row r="36" spans="1:8" ht="326.25" customHeight="1" x14ac:dyDescent="0.2">
      <c r="A36" s="127" t="s">
        <v>215</v>
      </c>
      <c r="B36" s="128" t="s">
        <v>306</v>
      </c>
      <c r="C36" s="129" t="s">
        <v>66</v>
      </c>
      <c r="D36" s="130">
        <f t="shared" ref="D36:D37" si="10">$D$3/2</f>
        <v>0.35</v>
      </c>
      <c r="E36" s="125" t="s">
        <v>189</v>
      </c>
      <c r="F36" s="129">
        <f t="shared" si="3"/>
        <v>1</v>
      </c>
      <c r="G36" s="130">
        <f t="shared" si="4"/>
        <v>0.35</v>
      </c>
      <c r="H36" s="143" t="s">
        <v>445</v>
      </c>
    </row>
    <row r="37" spans="1:8" ht="408.75" customHeight="1" thickBot="1" x14ac:dyDescent="0.25">
      <c r="A37" s="127" t="s">
        <v>216</v>
      </c>
      <c r="B37" s="133" t="s">
        <v>307</v>
      </c>
      <c r="C37" s="147" t="s">
        <v>66</v>
      </c>
      <c r="D37" s="134">
        <f t="shared" si="10"/>
        <v>0.35</v>
      </c>
      <c r="E37" s="159" t="s">
        <v>189</v>
      </c>
      <c r="F37" s="147">
        <f t="shared" si="3"/>
        <v>1</v>
      </c>
      <c r="G37" s="134">
        <f t="shared" si="4"/>
        <v>0.35</v>
      </c>
      <c r="H37" s="185" t="s">
        <v>424</v>
      </c>
    </row>
    <row r="38" spans="1:8" ht="114.75" customHeight="1" x14ac:dyDescent="0.2">
      <c r="A38" s="144">
        <v>10</v>
      </c>
      <c r="B38" s="122" t="s">
        <v>323</v>
      </c>
      <c r="C38" s="139" t="s">
        <v>67</v>
      </c>
      <c r="D38" s="140">
        <f>$D$2</f>
        <v>0.3</v>
      </c>
      <c r="E38" s="152" t="s">
        <v>189</v>
      </c>
      <c r="F38" s="139">
        <f t="shared" si="3"/>
        <v>1</v>
      </c>
      <c r="G38" s="141">
        <f t="shared" si="4"/>
        <v>0.3</v>
      </c>
      <c r="H38" s="181" t="s">
        <v>372</v>
      </c>
    </row>
    <row r="39" spans="1:8" ht="243.75" customHeight="1" x14ac:dyDescent="0.2">
      <c r="A39" s="127" t="s">
        <v>217</v>
      </c>
      <c r="B39" s="128" t="s">
        <v>324</v>
      </c>
      <c r="C39" s="129" t="s">
        <v>66</v>
      </c>
      <c r="D39" s="130">
        <f t="shared" ref="D39:D41" si="11">$D$3/3</f>
        <v>0.23333333333333331</v>
      </c>
      <c r="E39" s="125" t="s">
        <v>189</v>
      </c>
      <c r="F39" s="129">
        <f t="shared" si="3"/>
        <v>1</v>
      </c>
      <c r="G39" s="130">
        <f t="shared" si="4"/>
        <v>0.23333333333333331</v>
      </c>
      <c r="H39" s="143" t="s">
        <v>432</v>
      </c>
    </row>
    <row r="40" spans="1:8" ht="271.5" customHeight="1" x14ac:dyDescent="0.2">
      <c r="A40" s="127" t="s">
        <v>218</v>
      </c>
      <c r="B40" s="128" t="s">
        <v>325</v>
      </c>
      <c r="C40" s="129" t="s">
        <v>66</v>
      </c>
      <c r="D40" s="130">
        <f t="shared" si="11"/>
        <v>0.23333333333333331</v>
      </c>
      <c r="E40" s="125" t="s">
        <v>189</v>
      </c>
      <c r="F40" s="129">
        <f t="shared" si="3"/>
        <v>1</v>
      </c>
      <c r="G40" s="130">
        <f t="shared" si="4"/>
        <v>0.23333333333333331</v>
      </c>
      <c r="H40" s="178" t="s">
        <v>367</v>
      </c>
    </row>
    <row r="41" spans="1:8" ht="237" customHeight="1" thickBot="1" x14ac:dyDescent="0.25">
      <c r="A41" s="116" t="s">
        <v>219</v>
      </c>
      <c r="B41" s="133" t="s">
        <v>326</v>
      </c>
      <c r="C41" s="129" t="s">
        <v>66</v>
      </c>
      <c r="D41" s="134">
        <f t="shared" si="11"/>
        <v>0.23333333333333331</v>
      </c>
      <c r="E41" s="125" t="s">
        <v>191</v>
      </c>
      <c r="F41" s="147">
        <f t="shared" si="3"/>
        <v>0.6</v>
      </c>
      <c r="G41" s="134">
        <f t="shared" si="4"/>
        <v>0.13999999999999999</v>
      </c>
      <c r="H41" s="177" t="s">
        <v>416</v>
      </c>
    </row>
    <row r="42" spans="1:8" ht="13.5" thickBot="1" x14ac:dyDescent="0.25">
      <c r="A42" s="119"/>
      <c r="B42" s="198" t="s">
        <v>79</v>
      </c>
      <c r="C42" s="199"/>
      <c r="D42" s="200"/>
      <c r="E42" s="153"/>
      <c r="F42" s="154"/>
      <c r="G42" s="154"/>
      <c r="H42" s="188"/>
    </row>
    <row r="43" spans="1:8" ht="13.5" thickBot="1" x14ac:dyDescent="0.25">
      <c r="A43" s="119"/>
      <c r="B43" s="198" t="s">
        <v>80</v>
      </c>
      <c r="C43" s="199"/>
      <c r="D43" s="200"/>
      <c r="E43" s="153"/>
      <c r="F43" s="154"/>
      <c r="G43" s="154"/>
      <c r="H43" s="189"/>
    </row>
    <row r="44" spans="1:8" ht="26.25" thickBot="1" x14ac:dyDescent="0.25">
      <c r="A44" s="119"/>
      <c r="B44" s="120" t="s">
        <v>81</v>
      </c>
      <c r="C44" s="120" t="s">
        <v>131</v>
      </c>
      <c r="D44" s="120" t="s">
        <v>347</v>
      </c>
      <c r="E44" s="137" t="s">
        <v>6</v>
      </c>
      <c r="F44" s="120" t="s">
        <v>348</v>
      </c>
      <c r="G44" s="120" t="s">
        <v>349</v>
      </c>
      <c r="H44" s="189"/>
    </row>
    <row r="45" spans="1:8" ht="222" customHeight="1" x14ac:dyDescent="0.2">
      <c r="A45" s="138">
        <v>11</v>
      </c>
      <c r="B45" s="122" t="s">
        <v>269</v>
      </c>
      <c r="C45" s="139" t="s">
        <v>67</v>
      </c>
      <c r="D45" s="140">
        <f>$D$2</f>
        <v>0.3</v>
      </c>
      <c r="E45" s="125" t="s">
        <v>189</v>
      </c>
      <c r="F45" s="139">
        <f t="shared" ref="F45:F52" si="12">+IF(E45="SI",1,IF(E45="PARCIALMENTE",0.6,IF(E45="NO",0.2,0)))</f>
        <v>1</v>
      </c>
      <c r="G45" s="141">
        <f t="shared" ref="G45:G52" si="13">D45*F45</f>
        <v>0.3</v>
      </c>
      <c r="H45" s="181" t="s">
        <v>425</v>
      </c>
    </row>
    <row r="46" spans="1:8" ht="75" customHeight="1" x14ac:dyDescent="0.2">
      <c r="A46" s="127" t="s">
        <v>220</v>
      </c>
      <c r="B46" s="128" t="s">
        <v>198</v>
      </c>
      <c r="C46" s="129" t="s">
        <v>66</v>
      </c>
      <c r="D46" s="130">
        <f t="shared" ref="D46:D47" si="14">$D$3/2</f>
        <v>0.35</v>
      </c>
      <c r="E46" s="125" t="s">
        <v>189</v>
      </c>
      <c r="F46" s="129">
        <f t="shared" si="12"/>
        <v>1</v>
      </c>
      <c r="G46" s="130">
        <f t="shared" si="13"/>
        <v>0.35</v>
      </c>
      <c r="H46" s="178" t="s">
        <v>356</v>
      </c>
    </row>
    <row r="47" spans="1:8" ht="61.5" customHeight="1" thickBot="1" x14ac:dyDescent="0.25">
      <c r="A47" s="116" t="s">
        <v>221</v>
      </c>
      <c r="B47" s="133" t="s">
        <v>151</v>
      </c>
      <c r="C47" s="147" t="s">
        <v>66</v>
      </c>
      <c r="D47" s="134">
        <f t="shared" si="14"/>
        <v>0.35</v>
      </c>
      <c r="E47" s="159" t="s">
        <v>189</v>
      </c>
      <c r="F47" s="147">
        <f t="shared" si="12"/>
        <v>1</v>
      </c>
      <c r="G47" s="134">
        <f t="shared" si="13"/>
        <v>0.35</v>
      </c>
      <c r="H47" s="183" t="s">
        <v>357</v>
      </c>
    </row>
    <row r="48" spans="1:8" ht="207.75" customHeight="1" x14ac:dyDescent="0.2">
      <c r="A48" s="138">
        <v>12</v>
      </c>
      <c r="B48" s="122" t="s">
        <v>327</v>
      </c>
      <c r="C48" s="139" t="s">
        <v>67</v>
      </c>
      <c r="D48" s="140">
        <f>$D$2</f>
        <v>0.3</v>
      </c>
      <c r="E48" s="152" t="s">
        <v>189</v>
      </c>
      <c r="F48" s="139">
        <f t="shared" si="12"/>
        <v>1</v>
      </c>
      <c r="G48" s="141">
        <f t="shared" si="13"/>
        <v>0.3</v>
      </c>
      <c r="H48" s="181" t="s">
        <v>436</v>
      </c>
    </row>
    <row r="49" spans="1:8" ht="315" customHeight="1" x14ac:dyDescent="0.2">
      <c r="A49" s="127" t="s">
        <v>222</v>
      </c>
      <c r="B49" s="128" t="s">
        <v>299</v>
      </c>
      <c r="C49" s="129" t="s">
        <v>66</v>
      </c>
      <c r="D49" s="130">
        <f t="shared" ref="D49:D50" si="15">$D$3/2</f>
        <v>0.35</v>
      </c>
      <c r="E49" s="125" t="s">
        <v>189</v>
      </c>
      <c r="F49" s="129">
        <f t="shared" si="12"/>
        <v>1</v>
      </c>
      <c r="G49" s="130">
        <f t="shared" si="13"/>
        <v>0.35</v>
      </c>
      <c r="H49" s="143" t="s">
        <v>429</v>
      </c>
    </row>
    <row r="50" spans="1:8" ht="103.5" customHeight="1" thickBot="1" x14ac:dyDescent="0.25">
      <c r="A50" s="155" t="s">
        <v>223</v>
      </c>
      <c r="B50" s="133" t="s">
        <v>328</v>
      </c>
      <c r="C50" s="147" t="s">
        <v>66</v>
      </c>
      <c r="D50" s="134">
        <f t="shared" si="15"/>
        <v>0.35</v>
      </c>
      <c r="E50" s="159" t="s">
        <v>189</v>
      </c>
      <c r="F50" s="147">
        <f t="shared" si="12"/>
        <v>1</v>
      </c>
      <c r="G50" s="134">
        <f t="shared" si="13"/>
        <v>0.35</v>
      </c>
      <c r="H50" s="183" t="s">
        <v>373</v>
      </c>
    </row>
    <row r="51" spans="1:8" ht="147" customHeight="1" x14ac:dyDescent="0.2">
      <c r="A51" s="144">
        <v>13</v>
      </c>
      <c r="B51" s="122" t="s">
        <v>329</v>
      </c>
      <c r="C51" s="139" t="s">
        <v>67</v>
      </c>
      <c r="D51" s="140">
        <f>$D$2</f>
        <v>0.3</v>
      </c>
      <c r="E51" s="152" t="s">
        <v>189</v>
      </c>
      <c r="F51" s="139">
        <f t="shared" si="12"/>
        <v>1</v>
      </c>
      <c r="G51" s="141">
        <f t="shared" si="13"/>
        <v>0.3</v>
      </c>
      <c r="H51" s="190" t="s">
        <v>374</v>
      </c>
    </row>
    <row r="52" spans="1:8" ht="105.75" customHeight="1" thickBot="1" x14ac:dyDescent="0.25">
      <c r="A52" s="116" t="s">
        <v>224</v>
      </c>
      <c r="B52" s="133" t="s">
        <v>270</v>
      </c>
      <c r="C52" s="129" t="s">
        <v>66</v>
      </c>
      <c r="D52" s="134">
        <f>$D$3</f>
        <v>0.7</v>
      </c>
      <c r="E52" s="159" t="s">
        <v>189</v>
      </c>
      <c r="F52" s="147">
        <f t="shared" si="12"/>
        <v>1</v>
      </c>
      <c r="G52" s="134">
        <f t="shared" si="13"/>
        <v>0.7</v>
      </c>
      <c r="H52" s="183" t="s">
        <v>375</v>
      </c>
    </row>
    <row r="53" spans="1:8" ht="26.25" thickBot="1" x14ac:dyDescent="0.25">
      <c r="A53" s="119"/>
      <c r="B53" s="120" t="s">
        <v>86</v>
      </c>
      <c r="C53" s="120" t="s">
        <v>131</v>
      </c>
      <c r="D53" s="120" t="s">
        <v>347</v>
      </c>
      <c r="E53" s="137" t="s">
        <v>6</v>
      </c>
      <c r="F53" s="120" t="s">
        <v>348</v>
      </c>
      <c r="G53" s="120" t="s">
        <v>349</v>
      </c>
      <c r="H53" s="189"/>
    </row>
    <row r="54" spans="1:8" s="160" customFormat="1" ht="103.5" customHeight="1" x14ac:dyDescent="0.2">
      <c r="A54" s="138">
        <v>14</v>
      </c>
      <c r="B54" s="122" t="s">
        <v>87</v>
      </c>
      <c r="C54" s="139" t="s">
        <v>67</v>
      </c>
      <c r="D54" s="140">
        <f>$D$2</f>
        <v>0.3</v>
      </c>
      <c r="E54" s="125" t="s">
        <v>189</v>
      </c>
      <c r="F54" s="150">
        <f t="shared" ref="F54:F57" si="16">+IF(E54="SI",1,IF(E54="PARCIALMENTE",0.6,IF(E54="NO",0.2,0)))</f>
        <v>1</v>
      </c>
      <c r="G54" s="151">
        <f t="shared" ref="G54:G57" si="17">D54*F54</f>
        <v>0.3</v>
      </c>
      <c r="H54" s="181" t="s">
        <v>393</v>
      </c>
    </row>
    <row r="55" spans="1:8" s="160" customFormat="1" ht="140.25" customHeight="1" thickBot="1" x14ac:dyDescent="0.25">
      <c r="A55" s="191" t="s">
        <v>225</v>
      </c>
      <c r="B55" s="133" t="s">
        <v>158</v>
      </c>
      <c r="C55" s="147" t="s">
        <v>66</v>
      </c>
      <c r="D55" s="134">
        <f>$D$3</f>
        <v>0.7</v>
      </c>
      <c r="E55" s="159" t="s">
        <v>189</v>
      </c>
      <c r="F55" s="147">
        <f t="shared" si="16"/>
        <v>1</v>
      </c>
      <c r="G55" s="134">
        <f t="shared" si="17"/>
        <v>0.7</v>
      </c>
      <c r="H55" s="185" t="s">
        <v>426</v>
      </c>
    </row>
    <row r="56" spans="1:8" ht="171" customHeight="1" x14ac:dyDescent="0.2">
      <c r="A56" s="138">
        <v>15</v>
      </c>
      <c r="B56" s="122" t="s">
        <v>88</v>
      </c>
      <c r="C56" s="139" t="s">
        <v>67</v>
      </c>
      <c r="D56" s="141">
        <f>$D$2</f>
        <v>0.3</v>
      </c>
      <c r="E56" s="152" t="s">
        <v>189</v>
      </c>
      <c r="F56" s="139">
        <f t="shared" si="16"/>
        <v>1</v>
      </c>
      <c r="G56" s="141">
        <f t="shared" si="17"/>
        <v>0.3</v>
      </c>
      <c r="H56" s="181" t="s">
        <v>405</v>
      </c>
    </row>
    <row r="57" spans="1:8" ht="126" customHeight="1" thickBot="1" x14ac:dyDescent="0.25">
      <c r="A57" s="116" t="s">
        <v>226</v>
      </c>
      <c r="B57" s="133" t="s">
        <v>271</v>
      </c>
      <c r="C57" s="129" t="s">
        <v>66</v>
      </c>
      <c r="D57" s="134">
        <f>$D$3</f>
        <v>0.7</v>
      </c>
      <c r="E57" s="125" t="s">
        <v>189</v>
      </c>
      <c r="F57" s="147">
        <f t="shared" si="16"/>
        <v>1</v>
      </c>
      <c r="G57" s="134">
        <f t="shared" si="17"/>
        <v>0.7</v>
      </c>
      <c r="H57" s="183" t="s">
        <v>368</v>
      </c>
    </row>
    <row r="58" spans="1:8" ht="26.25" thickBot="1" x14ac:dyDescent="0.25">
      <c r="A58" s="119"/>
      <c r="B58" s="120" t="s">
        <v>90</v>
      </c>
      <c r="C58" s="120" t="s">
        <v>131</v>
      </c>
      <c r="D58" s="120" t="s">
        <v>347</v>
      </c>
      <c r="E58" s="137" t="s">
        <v>6</v>
      </c>
      <c r="F58" s="120" t="s">
        <v>348</v>
      </c>
      <c r="G58" s="120" t="s">
        <v>349</v>
      </c>
      <c r="H58" s="189"/>
    </row>
    <row r="59" spans="1:8" ht="100.5" customHeight="1" x14ac:dyDescent="0.2">
      <c r="A59" s="138">
        <v>16</v>
      </c>
      <c r="B59" s="122" t="s">
        <v>272</v>
      </c>
      <c r="C59" s="139" t="s">
        <v>67</v>
      </c>
      <c r="D59" s="140">
        <f>$D$2</f>
        <v>0.3</v>
      </c>
      <c r="E59" s="125" t="s">
        <v>189</v>
      </c>
      <c r="F59" s="150">
        <f t="shared" ref="F59:F73" si="18">+IF(E59="SI",1,IF(E59="PARCIALMENTE",0.6,IF(E59="NO",0.2,0)))</f>
        <v>1</v>
      </c>
      <c r="G59" s="151">
        <f t="shared" ref="G59:G73" si="19">D59*F59</f>
        <v>0.3</v>
      </c>
      <c r="H59" s="190" t="s">
        <v>391</v>
      </c>
    </row>
    <row r="60" spans="1:8" ht="105" customHeight="1" x14ac:dyDescent="0.2">
      <c r="A60" s="127" t="s">
        <v>227</v>
      </c>
      <c r="B60" s="128" t="s">
        <v>273</v>
      </c>
      <c r="C60" s="129" t="s">
        <v>66</v>
      </c>
      <c r="D60" s="130">
        <f t="shared" ref="D60:D61" si="20">$D$3/2</f>
        <v>0.35</v>
      </c>
      <c r="E60" s="125" t="s">
        <v>189</v>
      </c>
      <c r="F60" s="129">
        <f t="shared" si="18"/>
        <v>1</v>
      </c>
      <c r="G60" s="130">
        <f t="shared" si="19"/>
        <v>0.35</v>
      </c>
      <c r="H60" s="143" t="s">
        <v>446</v>
      </c>
    </row>
    <row r="61" spans="1:8" ht="82.5" customHeight="1" thickBot="1" x14ac:dyDescent="0.25">
      <c r="A61" s="116" t="s">
        <v>228</v>
      </c>
      <c r="B61" s="133" t="s">
        <v>274</v>
      </c>
      <c r="C61" s="147" t="s">
        <v>66</v>
      </c>
      <c r="D61" s="134">
        <f t="shared" si="20"/>
        <v>0.35</v>
      </c>
      <c r="E61" s="159" t="s">
        <v>189</v>
      </c>
      <c r="F61" s="147">
        <f t="shared" si="18"/>
        <v>1</v>
      </c>
      <c r="G61" s="134">
        <f t="shared" si="19"/>
        <v>0.35</v>
      </c>
      <c r="H61" s="185" t="s">
        <v>447</v>
      </c>
    </row>
    <row r="62" spans="1:8" ht="138.75" customHeight="1" x14ac:dyDescent="0.2">
      <c r="A62" s="138">
        <v>17</v>
      </c>
      <c r="B62" s="122" t="s">
        <v>91</v>
      </c>
      <c r="C62" s="139" t="s">
        <v>67</v>
      </c>
      <c r="D62" s="140">
        <f>$D$2</f>
        <v>0.3</v>
      </c>
      <c r="E62" s="152" t="s">
        <v>189</v>
      </c>
      <c r="F62" s="139">
        <f t="shared" si="18"/>
        <v>1</v>
      </c>
      <c r="G62" s="141">
        <f t="shared" si="19"/>
        <v>0.3</v>
      </c>
      <c r="H62" s="181" t="s">
        <v>437</v>
      </c>
    </row>
    <row r="63" spans="1:8" ht="223.5" customHeight="1" x14ac:dyDescent="0.2">
      <c r="A63" s="127" t="s">
        <v>229</v>
      </c>
      <c r="B63" s="128" t="s">
        <v>330</v>
      </c>
      <c r="C63" s="129" t="s">
        <v>66</v>
      </c>
      <c r="D63" s="130">
        <f t="shared" ref="D63:D64" si="21">$D$3/2</f>
        <v>0.35</v>
      </c>
      <c r="E63" s="125" t="s">
        <v>189</v>
      </c>
      <c r="F63" s="129">
        <f t="shared" si="18"/>
        <v>1</v>
      </c>
      <c r="G63" s="130">
        <f t="shared" si="19"/>
        <v>0.35</v>
      </c>
      <c r="H63" s="143" t="s">
        <v>427</v>
      </c>
    </row>
    <row r="64" spans="1:8" ht="237" customHeight="1" thickBot="1" x14ac:dyDescent="0.25">
      <c r="A64" s="127" t="s">
        <v>230</v>
      </c>
      <c r="B64" s="133" t="s">
        <v>275</v>
      </c>
      <c r="C64" s="147" t="s">
        <v>66</v>
      </c>
      <c r="D64" s="134">
        <f t="shared" si="21"/>
        <v>0.35</v>
      </c>
      <c r="E64" s="159" t="s">
        <v>189</v>
      </c>
      <c r="F64" s="147">
        <f t="shared" si="18"/>
        <v>1</v>
      </c>
      <c r="G64" s="134">
        <f t="shared" si="19"/>
        <v>0.35</v>
      </c>
      <c r="H64" s="183" t="s">
        <v>406</v>
      </c>
    </row>
    <row r="65" spans="1:8" ht="130.5" customHeight="1" x14ac:dyDescent="0.2">
      <c r="A65" s="144">
        <v>18</v>
      </c>
      <c r="B65" s="122" t="s">
        <v>92</v>
      </c>
      <c r="C65" s="139" t="s">
        <v>67</v>
      </c>
      <c r="D65" s="140">
        <f>$D$2</f>
        <v>0.3</v>
      </c>
      <c r="E65" s="152" t="s">
        <v>189</v>
      </c>
      <c r="F65" s="139">
        <f t="shared" si="18"/>
        <v>1</v>
      </c>
      <c r="G65" s="141">
        <f t="shared" si="19"/>
        <v>0.3</v>
      </c>
      <c r="H65" s="181" t="s">
        <v>384</v>
      </c>
    </row>
    <row r="66" spans="1:8" ht="50.25" customHeight="1" x14ac:dyDescent="0.2">
      <c r="A66" s="127" t="s">
        <v>231</v>
      </c>
      <c r="B66" s="128" t="s">
        <v>152</v>
      </c>
      <c r="C66" s="129" t="s">
        <v>66</v>
      </c>
      <c r="D66" s="130">
        <f t="shared" ref="D66:D67" si="22">$D$3/2</f>
        <v>0.35</v>
      </c>
      <c r="E66" s="125" t="s">
        <v>189</v>
      </c>
      <c r="F66" s="129">
        <f t="shared" si="18"/>
        <v>1</v>
      </c>
      <c r="G66" s="130">
        <f t="shared" si="19"/>
        <v>0.35</v>
      </c>
      <c r="H66" s="178" t="s">
        <v>451</v>
      </c>
    </row>
    <row r="67" spans="1:8" ht="63.75" customHeight="1" thickBot="1" x14ac:dyDescent="0.25">
      <c r="A67" s="127" t="s">
        <v>232</v>
      </c>
      <c r="B67" s="133" t="s">
        <v>153</v>
      </c>
      <c r="C67" s="147" t="s">
        <v>66</v>
      </c>
      <c r="D67" s="134">
        <f t="shared" si="22"/>
        <v>0.35</v>
      </c>
      <c r="E67" s="159" t="s">
        <v>189</v>
      </c>
      <c r="F67" s="147">
        <f t="shared" si="18"/>
        <v>1</v>
      </c>
      <c r="G67" s="134">
        <f t="shared" si="19"/>
        <v>0.35</v>
      </c>
      <c r="H67" s="183" t="s">
        <v>358</v>
      </c>
    </row>
    <row r="68" spans="1:8" ht="114" customHeight="1" x14ac:dyDescent="0.2">
      <c r="A68" s="144">
        <v>19</v>
      </c>
      <c r="B68" s="122" t="s">
        <v>93</v>
      </c>
      <c r="C68" s="139" t="s">
        <v>67</v>
      </c>
      <c r="D68" s="140">
        <f>$D$2</f>
        <v>0.3</v>
      </c>
      <c r="E68" s="152" t="s">
        <v>189</v>
      </c>
      <c r="F68" s="139">
        <f t="shared" si="18"/>
        <v>1</v>
      </c>
      <c r="G68" s="141">
        <f t="shared" si="19"/>
        <v>0.3</v>
      </c>
      <c r="H68" s="181" t="s">
        <v>407</v>
      </c>
    </row>
    <row r="69" spans="1:8" ht="119.25" customHeight="1" x14ac:dyDescent="0.2">
      <c r="A69" s="127" t="s">
        <v>233</v>
      </c>
      <c r="B69" s="128" t="s">
        <v>165</v>
      </c>
      <c r="C69" s="129" t="s">
        <v>66</v>
      </c>
      <c r="D69" s="130">
        <f t="shared" ref="D69:D70" si="23">$D$3/2</f>
        <v>0.35</v>
      </c>
      <c r="E69" s="125" t="s">
        <v>189</v>
      </c>
      <c r="F69" s="129">
        <f t="shared" si="18"/>
        <v>1</v>
      </c>
      <c r="G69" s="130">
        <f t="shared" si="19"/>
        <v>0.35</v>
      </c>
      <c r="H69" s="178" t="s">
        <v>376</v>
      </c>
    </row>
    <row r="70" spans="1:8" ht="57.75" customHeight="1" thickBot="1" x14ac:dyDescent="0.25">
      <c r="A70" s="127" t="s">
        <v>234</v>
      </c>
      <c r="B70" s="133" t="s">
        <v>276</v>
      </c>
      <c r="C70" s="147" t="s">
        <v>66</v>
      </c>
      <c r="D70" s="134">
        <f t="shared" si="23"/>
        <v>0.35</v>
      </c>
      <c r="E70" s="159" t="s">
        <v>189</v>
      </c>
      <c r="F70" s="147">
        <f t="shared" si="18"/>
        <v>1</v>
      </c>
      <c r="G70" s="134">
        <f t="shared" si="19"/>
        <v>0.35</v>
      </c>
      <c r="H70" s="183" t="s">
        <v>351</v>
      </c>
    </row>
    <row r="71" spans="1:8" ht="174" customHeight="1" x14ac:dyDescent="0.2">
      <c r="A71" s="144">
        <v>20</v>
      </c>
      <c r="B71" s="122" t="s">
        <v>95</v>
      </c>
      <c r="C71" s="139" t="s">
        <v>67</v>
      </c>
      <c r="D71" s="140">
        <f>$D$2</f>
        <v>0.3</v>
      </c>
      <c r="E71" s="152" t="s">
        <v>189</v>
      </c>
      <c r="F71" s="139">
        <f t="shared" si="18"/>
        <v>1</v>
      </c>
      <c r="G71" s="141">
        <f t="shared" si="19"/>
        <v>0.3</v>
      </c>
      <c r="H71" s="190" t="s">
        <v>408</v>
      </c>
    </row>
    <row r="72" spans="1:8" ht="78.75" customHeight="1" x14ac:dyDescent="0.2">
      <c r="A72" s="127" t="s">
        <v>235</v>
      </c>
      <c r="B72" s="128" t="s">
        <v>167</v>
      </c>
      <c r="C72" s="129" t="s">
        <v>66</v>
      </c>
      <c r="D72" s="130">
        <f t="shared" ref="D72:D73" si="24">$D$3/2</f>
        <v>0.35</v>
      </c>
      <c r="E72" s="125" t="s">
        <v>189</v>
      </c>
      <c r="F72" s="129">
        <f t="shared" si="18"/>
        <v>1</v>
      </c>
      <c r="G72" s="130">
        <f t="shared" si="19"/>
        <v>0.35</v>
      </c>
      <c r="H72" s="178" t="s">
        <v>423</v>
      </c>
    </row>
    <row r="73" spans="1:8" ht="114.75" customHeight="1" thickBot="1" x14ac:dyDescent="0.25">
      <c r="A73" s="116" t="s">
        <v>236</v>
      </c>
      <c r="B73" s="133" t="s">
        <v>94</v>
      </c>
      <c r="C73" s="129" t="s">
        <v>66</v>
      </c>
      <c r="D73" s="134">
        <f t="shared" si="24"/>
        <v>0.35</v>
      </c>
      <c r="E73" s="159" t="s">
        <v>189</v>
      </c>
      <c r="F73" s="147">
        <f t="shared" si="18"/>
        <v>1</v>
      </c>
      <c r="G73" s="134">
        <f t="shared" si="19"/>
        <v>0.35</v>
      </c>
      <c r="H73" s="185" t="s">
        <v>452</v>
      </c>
    </row>
    <row r="74" spans="1:8" ht="26.25" thickBot="1" x14ac:dyDescent="0.25">
      <c r="A74" s="119"/>
      <c r="B74" s="120" t="s">
        <v>89</v>
      </c>
      <c r="C74" s="120" t="s">
        <v>131</v>
      </c>
      <c r="D74" s="120" t="s">
        <v>347</v>
      </c>
      <c r="E74" s="137" t="s">
        <v>6</v>
      </c>
      <c r="F74" s="120" t="s">
        <v>348</v>
      </c>
      <c r="G74" s="120" t="s">
        <v>349</v>
      </c>
      <c r="H74" s="189"/>
    </row>
    <row r="75" spans="1:8" ht="156" customHeight="1" x14ac:dyDescent="0.2">
      <c r="A75" s="148">
        <v>21</v>
      </c>
      <c r="B75" s="149" t="s">
        <v>277</v>
      </c>
      <c r="C75" s="150" t="s">
        <v>67</v>
      </c>
      <c r="D75" s="151">
        <f>$D$2</f>
        <v>0.3</v>
      </c>
      <c r="E75" s="125" t="s">
        <v>189</v>
      </c>
      <c r="F75" s="150">
        <f t="shared" ref="F75:F77" si="25">+IF(E75="SI",1,IF(E75="PARCIALMENTE",0.6,IF(E75="NO",0.2,0)))</f>
        <v>1</v>
      </c>
      <c r="G75" s="151">
        <f t="shared" ref="G75:G77" si="26">D75*F75</f>
        <v>0.3</v>
      </c>
      <c r="H75" s="190" t="s">
        <v>359</v>
      </c>
    </row>
    <row r="76" spans="1:8" ht="186" customHeight="1" x14ac:dyDescent="0.2">
      <c r="A76" s="127" t="s">
        <v>237</v>
      </c>
      <c r="B76" s="128" t="s">
        <v>278</v>
      </c>
      <c r="C76" s="129" t="s">
        <v>66</v>
      </c>
      <c r="D76" s="130">
        <f t="shared" ref="D76:D77" si="27">$D$3/2</f>
        <v>0.35</v>
      </c>
      <c r="E76" s="125" t="s">
        <v>189</v>
      </c>
      <c r="F76" s="129">
        <f t="shared" si="25"/>
        <v>1</v>
      </c>
      <c r="G76" s="130">
        <f t="shared" si="26"/>
        <v>0.35</v>
      </c>
      <c r="H76" s="143" t="s">
        <v>448</v>
      </c>
    </row>
    <row r="77" spans="1:8" ht="77.25" customHeight="1" thickBot="1" x14ac:dyDescent="0.25">
      <c r="A77" s="116" t="s">
        <v>238</v>
      </c>
      <c r="B77" s="133" t="s">
        <v>279</v>
      </c>
      <c r="C77" s="129" t="s">
        <v>66</v>
      </c>
      <c r="D77" s="134">
        <f t="shared" si="27"/>
        <v>0.35</v>
      </c>
      <c r="E77" s="125" t="s">
        <v>189</v>
      </c>
      <c r="F77" s="147">
        <f t="shared" si="25"/>
        <v>1</v>
      </c>
      <c r="G77" s="134">
        <f t="shared" si="26"/>
        <v>0.35</v>
      </c>
      <c r="H77" s="183" t="s">
        <v>409</v>
      </c>
    </row>
    <row r="78" spans="1:8" ht="26.25" thickBot="1" x14ac:dyDescent="0.25">
      <c r="A78" s="119"/>
      <c r="B78" s="120" t="s">
        <v>96</v>
      </c>
      <c r="C78" s="120" t="s">
        <v>131</v>
      </c>
      <c r="D78" s="120" t="s">
        <v>347</v>
      </c>
      <c r="E78" s="137" t="s">
        <v>6</v>
      </c>
      <c r="F78" s="120" t="s">
        <v>348</v>
      </c>
      <c r="G78" s="120" t="s">
        <v>349</v>
      </c>
      <c r="H78" s="189"/>
    </row>
    <row r="79" spans="1:8" ht="151.5" customHeight="1" x14ac:dyDescent="0.2">
      <c r="A79" s="138">
        <v>22</v>
      </c>
      <c r="B79" s="122" t="s">
        <v>97</v>
      </c>
      <c r="C79" s="139" t="s">
        <v>67</v>
      </c>
      <c r="D79" s="140">
        <f>$D$2</f>
        <v>0.3</v>
      </c>
      <c r="E79" s="125" t="s">
        <v>189</v>
      </c>
      <c r="F79" s="150">
        <f t="shared" ref="F79:F88" si="28">+IF(E79="SI",1,IF(E79="PARCIALMENTE",0.6,IF(E79="NO",0.2,0)))</f>
        <v>1</v>
      </c>
      <c r="G79" s="151">
        <f t="shared" ref="G79:G88" si="29">D79*F79</f>
        <v>0.3</v>
      </c>
      <c r="H79" s="190" t="s">
        <v>410</v>
      </c>
    </row>
    <row r="80" spans="1:8" ht="88.5" customHeight="1" x14ac:dyDescent="0.2">
      <c r="A80" s="127" t="s">
        <v>239</v>
      </c>
      <c r="B80" s="128" t="s">
        <v>174</v>
      </c>
      <c r="C80" s="129" t="s">
        <v>66</v>
      </c>
      <c r="D80" s="130">
        <f>$D$3/3</f>
        <v>0.23333333333333331</v>
      </c>
      <c r="E80" s="125" t="s">
        <v>189</v>
      </c>
      <c r="F80" s="129">
        <f t="shared" si="28"/>
        <v>1</v>
      </c>
      <c r="G80" s="130">
        <f t="shared" si="29"/>
        <v>0.23333333333333331</v>
      </c>
      <c r="H80" s="178" t="s">
        <v>377</v>
      </c>
    </row>
    <row r="81" spans="1:8" ht="204" customHeight="1" thickBot="1" x14ac:dyDescent="0.25">
      <c r="A81" s="127" t="s">
        <v>240</v>
      </c>
      <c r="B81" s="128" t="s">
        <v>292</v>
      </c>
      <c r="C81" s="129" t="s">
        <v>66</v>
      </c>
      <c r="D81" s="130">
        <f t="shared" ref="D81:D82" si="30">$D$3/3</f>
        <v>0.23333333333333331</v>
      </c>
      <c r="E81" s="125" t="s">
        <v>190</v>
      </c>
      <c r="F81" s="129">
        <f t="shared" si="28"/>
        <v>0.2</v>
      </c>
      <c r="G81" s="130">
        <f t="shared" si="29"/>
        <v>4.6666666666666662E-2</v>
      </c>
      <c r="H81" s="196" t="s">
        <v>438</v>
      </c>
    </row>
    <row r="82" spans="1:8" ht="232.5" customHeight="1" thickBot="1" x14ac:dyDescent="0.25">
      <c r="A82" s="116" t="s">
        <v>241</v>
      </c>
      <c r="B82" s="133" t="s">
        <v>291</v>
      </c>
      <c r="C82" s="147" t="s">
        <v>66</v>
      </c>
      <c r="D82" s="134">
        <f t="shared" si="30"/>
        <v>0.23333333333333331</v>
      </c>
      <c r="E82" s="159" t="s">
        <v>189</v>
      </c>
      <c r="F82" s="147">
        <f t="shared" si="28"/>
        <v>1</v>
      </c>
      <c r="G82" s="134">
        <f t="shared" si="29"/>
        <v>0.23333333333333331</v>
      </c>
      <c r="H82" s="185" t="s">
        <v>456</v>
      </c>
    </row>
    <row r="83" spans="1:8" ht="87" customHeight="1" x14ac:dyDescent="0.2">
      <c r="A83" s="138">
        <v>23</v>
      </c>
      <c r="B83" s="192" t="s">
        <v>331</v>
      </c>
      <c r="C83" s="139" t="s">
        <v>67</v>
      </c>
      <c r="D83" s="140">
        <f>$D$2</f>
        <v>0.3</v>
      </c>
      <c r="E83" s="152" t="s">
        <v>189</v>
      </c>
      <c r="F83" s="139">
        <f t="shared" si="28"/>
        <v>1</v>
      </c>
      <c r="G83" s="141">
        <f t="shared" si="29"/>
        <v>0.3</v>
      </c>
      <c r="H83" s="190" t="s">
        <v>411</v>
      </c>
    </row>
    <row r="84" spans="1:8" ht="80.25" customHeight="1" x14ac:dyDescent="0.2">
      <c r="A84" s="127" t="s">
        <v>242</v>
      </c>
      <c r="B84" s="128" t="s">
        <v>176</v>
      </c>
      <c r="C84" s="129" t="s">
        <v>66</v>
      </c>
      <c r="D84" s="130">
        <f>$D$3/5</f>
        <v>0.13999999999999999</v>
      </c>
      <c r="E84" s="125" t="s">
        <v>189</v>
      </c>
      <c r="F84" s="129">
        <f t="shared" si="28"/>
        <v>1</v>
      </c>
      <c r="G84" s="130">
        <f t="shared" si="29"/>
        <v>0.13999999999999999</v>
      </c>
      <c r="H84" s="178" t="s">
        <v>361</v>
      </c>
    </row>
    <row r="85" spans="1:8" ht="162.75" customHeight="1" x14ac:dyDescent="0.2">
      <c r="A85" s="127" t="s">
        <v>243</v>
      </c>
      <c r="B85" s="128" t="s">
        <v>280</v>
      </c>
      <c r="C85" s="129" t="s">
        <v>66</v>
      </c>
      <c r="D85" s="130">
        <f t="shared" ref="D85:D88" si="31">$D$3/5</f>
        <v>0.13999999999999999</v>
      </c>
      <c r="E85" s="125" t="s">
        <v>189</v>
      </c>
      <c r="F85" s="129">
        <f t="shared" si="28"/>
        <v>1</v>
      </c>
      <c r="G85" s="130">
        <f t="shared" si="29"/>
        <v>0.13999999999999999</v>
      </c>
      <c r="H85" s="143" t="s">
        <v>394</v>
      </c>
    </row>
    <row r="86" spans="1:8" ht="399" customHeight="1" x14ac:dyDescent="0.2">
      <c r="A86" s="127" t="s">
        <v>244</v>
      </c>
      <c r="B86" s="128" t="s">
        <v>332</v>
      </c>
      <c r="C86" s="129" t="s">
        <v>66</v>
      </c>
      <c r="D86" s="130">
        <f t="shared" si="31"/>
        <v>0.13999999999999999</v>
      </c>
      <c r="E86" s="125" t="s">
        <v>191</v>
      </c>
      <c r="F86" s="129">
        <f t="shared" si="28"/>
        <v>0.6</v>
      </c>
      <c r="G86" s="130">
        <f t="shared" si="29"/>
        <v>8.3999999999999991E-2</v>
      </c>
      <c r="H86" s="179" t="s">
        <v>457</v>
      </c>
    </row>
    <row r="87" spans="1:8" ht="173.25" customHeight="1" x14ac:dyDescent="0.2">
      <c r="A87" s="127" t="s">
        <v>245</v>
      </c>
      <c r="B87" s="128" t="s">
        <v>281</v>
      </c>
      <c r="C87" s="129" t="s">
        <v>66</v>
      </c>
      <c r="D87" s="130">
        <f t="shared" si="31"/>
        <v>0.13999999999999999</v>
      </c>
      <c r="E87" s="125" t="s">
        <v>191</v>
      </c>
      <c r="F87" s="129">
        <f t="shared" si="28"/>
        <v>0.6</v>
      </c>
      <c r="G87" s="130">
        <f t="shared" si="29"/>
        <v>8.3999999999999991E-2</v>
      </c>
      <c r="H87" s="179" t="s">
        <v>417</v>
      </c>
    </row>
    <row r="88" spans="1:8" ht="228" customHeight="1" thickBot="1" x14ac:dyDescent="0.25">
      <c r="A88" s="155" t="s">
        <v>246</v>
      </c>
      <c r="B88" s="156" t="s">
        <v>101</v>
      </c>
      <c r="C88" s="129" t="s">
        <v>66</v>
      </c>
      <c r="D88" s="157">
        <f t="shared" si="31"/>
        <v>0.13999999999999999</v>
      </c>
      <c r="E88" s="125" t="s">
        <v>191</v>
      </c>
      <c r="F88" s="147">
        <f t="shared" si="28"/>
        <v>0.6</v>
      </c>
      <c r="G88" s="134">
        <f t="shared" si="29"/>
        <v>8.3999999999999991E-2</v>
      </c>
      <c r="H88" s="187" t="s">
        <v>458</v>
      </c>
    </row>
    <row r="89" spans="1:8" ht="26.25" thickBot="1" x14ac:dyDescent="0.25">
      <c r="A89" s="119"/>
      <c r="B89" s="120" t="s">
        <v>102</v>
      </c>
      <c r="C89" s="120" t="s">
        <v>131</v>
      </c>
      <c r="D89" s="120" t="s">
        <v>347</v>
      </c>
      <c r="E89" s="137" t="s">
        <v>6</v>
      </c>
      <c r="F89" s="120" t="s">
        <v>348</v>
      </c>
      <c r="G89" s="120" t="s">
        <v>349</v>
      </c>
      <c r="H89" s="189"/>
    </row>
    <row r="90" spans="1:8" ht="203.25" customHeight="1" x14ac:dyDescent="0.2">
      <c r="A90" s="138">
        <v>24</v>
      </c>
      <c r="B90" s="122" t="s">
        <v>282</v>
      </c>
      <c r="C90" s="150" t="s">
        <v>67</v>
      </c>
      <c r="D90" s="151">
        <f>$D$2</f>
        <v>0.3</v>
      </c>
      <c r="E90" s="125" t="s">
        <v>189</v>
      </c>
      <c r="F90" s="150">
        <f t="shared" ref="F90:F105" si="32">+IF(E90="SI",1,IF(E90="PARCIALMENTE",0.6,IF(E90="NO",0.2,0)))</f>
        <v>1</v>
      </c>
      <c r="G90" s="151">
        <f t="shared" ref="G90:G105" si="33">D90*F90</f>
        <v>0.3</v>
      </c>
      <c r="H90" s="181" t="s">
        <v>428</v>
      </c>
    </row>
    <row r="91" spans="1:8" ht="105" customHeight="1" x14ac:dyDescent="0.2">
      <c r="A91" s="127" t="s">
        <v>247</v>
      </c>
      <c r="B91" s="128" t="s">
        <v>312</v>
      </c>
      <c r="C91" s="129" t="s">
        <v>66</v>
      </c>
      <c r="D91" s="130">
        <f>$D$3/4</f>
        <v>0.17499999999999999</v>
      </c>
      <c r="E91" s="125" t="s">
        <v>189</v>
      </c>
      <c r="F91" s="129">
        <f t="shared" si="32"/>
        <v>1</v>
      </c>
      <c r="G91" s="130">
        <f t="shared" si="33"/>
        <v>0.17499999999999999</v>
      </c>
      <c r="H91" s="178" t="s">
        <v>412</v>
      </c>
    </row>
    <row r="92" spans="1:8" ht="171.75" customHeight="1" x14ac:dyDescent="0.2">
      <c r="A92" s="127" t="s">
        <v>248</v>
      </c>
      <c r="B92" s="128" t="s">
        <v>313</v>
      </c>
      <c r="C92" s="129" t="s">
        <v>66</v>
      </c>
      <c r="D92" s="130">
        <f t="shared" ref="D92:D94" si="34">$D$3/4</f>
        <v>0.17499999999999999</v>
      </c>
      <c r="E92" s="125" t="s">
        <v>189</v>
      </c>
      <c r="F92" s="129">
        <f t="shared" si="32"/>
        <v>1</v>
      </c>
      <c r="G92" s="130">
        <f t="shared" si="33"/>
        <v>0.17499999999999999</v>
      </c>
      <c r="H92" s="143" t="s">
        <v>395</v>
      </c>
    </row>
    <row r="93" spans="1:8" ht="166.5" customHeight="1" x14ac:dyDescent="0.2">
      <c r="A93" s="127" t="s">
        <v>249</v>
      </c>
      <c r="B93" s="128" t="s">
        <v>287</v>
      </c>
      <c r="C93" s="129" t="s">
        <v>66</v>
      </c>
      <c r="D93" s="130">
        <f t="shared" si="34"/>
        <v>0.17499999999999999</v>
      </c>
      <c r="E93" s="125" t="s">
        <v>189</v>
      </c>
      <c r="F93" s="129">
        <f t="shared" si="32"/>
        <v>1</v>
      </c>
      <c r="G93" s="130">
        <f t="shared" si="33"/>
        <v>0.17499999999999999</v>
      </c>
      <c r="H93" s="178" t="s">
        <v>378</v>
      </c>
    </row>
    <row r="94" spans="1:8" ht="302.25" customHeight="1" thickBot="1" x14ac:dyDescent="0.25">
      <c r="A94" s="116" t="s">
        <v>315</v>
      </c>
      <c r="B94" s="133" t="s">
        <v>105</v>
      </c>
      <c r="C94" s="135" t="s">
        <v>66</v>
      </c>
      <c r="D94" s="136">
        <f t="shared" si="34"/>
        <v>0.17499999999999999</v>
      </c>
      <c r="E94" s="159" t="s">
        <v>189</v>
      </c>
      <c r="F94" s="135">
        <f t="shared" si="32"/>
        <v>1</v>
      </c>
      <c r="G94" s="136">
        <f t="shared" si="33"/>
        <v>0.17499999999999999</v>
      </c>
      <c r="H94" s="185" t="s">
        <v>461</v>
      </c>
    </row>
    <row r="95" spans="1:8" ht="141.75" customHeight="1" x14ac:dyDescent="0.2">
      <c r="A95" s="138">
        <v>25</v>
      </c>
      <c r="B95" s="122" t="s">
        <v>283</v>
      </c>
      <c r="C95" s="139" t="s">
        <v>67</v>
      </c>
      <c r="D95" s="141">
        <f>$D$2</f>
        <v>0.3</v>
      </c>
      <c r="E95" s="152" t="s">
        <v>189</v>
      </c>
      <c r="F95" s="139">
        <f t="shared" si="32"/>
        <v>1</v>
      </c>
      <c r="G95" s="141">
        <f t="shared" si="33"/>
        <v>0.3</v>
      </c>
      <c r="H95" s="181" t="s">
        <v>449</v>
      </c>
    </row>
    <row r="96" spans="1:8" ht="229.5" customHeight="1" thickBot="1" x14ac:dyDescent="0.25">
      <c r="A96" s="127" t="s">
        <v>250</v>
      </c>
      <c r="B96" s="133" t="s">
        <v>263</v>
      </c>
      <c r="C96" s="147" t="s">
        <v>66</v>
      </c>
      <c r="D96" s="134">
        <f>$D$3</f>
        <v>0.7</v>
      </c>
      <c r="E96" s="159" t="s">
        <v>189</v>
      </c>
      <c r="F96" s="147">
        <f t="shared" si="32"/>
        <v>1</v>
      </c>
      <c r="G96" s="134">
        <f t="shared" si="33"/>
        <v>0.7</v>
      </c>
      <c r="H96" s="185" t="s">
        <v>450</v>
      </c>
    </row>
    <row r="97" spans="1:8" ht="150" customHeight="1" x14ac:dyDescent="0.2">
      <c r="A97" s="144">
        <v>26</v>
      </c>
      <c r="B97" s="122" t="s">
        <v>106</v>
      </c>
      <c r="C97" s="139" t="s">
        <v>67</v>
      </c>
      <c r="D97" s="141">
        <f>$D$2</f>
        <v>0.3</v>
      </c>
      <c r="E97" s="152" t="s">
        <v>189</v>
      </c>
      <c r="F97" s="139">
        <f t="shared" si="32"/>
        <v>1</v>
      </c>
      <c r="G97" s="141">
        <f t="shared" si="33"/>
        <v>0.3</v>
      </c>
      <c r="H97" s="181" t="s">
        <v>389</v>
      </c>
    </row>
    <row r="98" spans="1:8" ht="319.5" customHeight="1" x14ac:dyDescent="0.2">
      <c r="A98" s="127" t="s">
        <v>251</v>
      </c>
      <c r="B98" s="128" t="s">
        <v>181</v>
      </c>
      <c r="C98" s="129" t="s">
        <v>66</v>
      </c>
      <c r="D98" s="130">
        <f t="shared" ref="D98:D99" si="35">$D$3/2</f>
        <v>0.35</v>
      </c>
      <c r="E98" s="125" t="s">
        <v>189</v>
      </c>
      <c r="F98" s="129">
        <f t="shared" si="32"/>
        <v>1</v>
      </c>
      <c r="G98" s="130">
        <f t="shared" si="33"/>
        <v>0.35</v>
      </c>
      <c r="H98" s="143" t="s">
        <v>413</v>
      </c>
    </row>
    <row r="99" spans="1:8" ht="85.5" customHeight="1" thickBot="1" x14ac:dyDescent="0.25">
      <c r="A99" s="116" t="s">
        <v>346</v>
      </c>
      <c r="B99" s="133" t="s">
        <v>182</v>
      </c>
      <c r="C99" s="129" t="s">
        <v>66</v>
      </c>
      <c r="D99" s="134">
        <f t="shared" si="35"/>
        <v>0.35</v>
      </c>
      <c r="E99" s="125" t="s">
        <v>189</v>
      </c>
      <c r="F99" s="147">
        <f t="shared" si="32"/>
        <v>1</v>
      </c>
      <c r="G99" s="134">
        <f t="shared" si="33"/>
        <v>0.35</v>
      </c>
      <c r="H99" s="183" t="s">
        <v>362</v>
      </c>
    </row>
    <row r="100" spans="1:8" ht="195" customHeight="1" x14ac:dyDescent="0.2">
      <c r="A100" s="148">
        <v>27</v>
      </c>
      <c r="B100" s="149" t="s">
        <v>264</v>
      </c>
      <c r="C100" s="150" t="s">
        <v>67</v>
      </c>
      <c r="D100" s="151">
        <f>$D$2</f>
        <v>0.3</v>
      </c>
      <c r="E100" s="125" t="s">
        <v>189</v>
      </c>
      <c r="F100" s="150">
        <f t="shared" si="32"/>
        <v>1</v>
      </c>
      <c r="G100" s="151">
        <f t="shared" si="33"/>
        <v>0.3</v>
      </c>
      <c r="H100" s="190" t="s">
        <v>418</v>
      </c>
    </row>
    <row r="101" spans="1:8" ht="166.5" customHeight="1" x14ac:dyDescent="0.2">
      <c r="A101" s="127" t="s">
        <v>252</v>
      </c>
      <c r="B101" s="128" t="s">
        <v>284</v>
      </c>
      <c r="C101" s="129" t="s">
        <v>66</v>
      </c>
      <c r="D101" s="130">
        <f t="shared" ref="D101:D105" si="36">$D$3/5</f>
        <v>0.13999999999999999</v>
      </c>
      <c r="E101" s="125" t="s">
        <v>189</v>
      </c>
      <c r="F101" s="129">
        <f t="shared" si="32"/>
        <v>1</v>
      </c>
      <c r="G101" s="130">
        <f t="shared" si="33"/>
        <v>0.13999999999999999</v>
      </c>
      <c r="H101" s="143" t="s">
        <v>459</v>
      </c>
    </row>
    <row r="102" spans="1:8" ht="309" customHeight="1" x14ac:dyDescent="0.2">
      <c r="A102" s="127" t="s">
        <v>253</v>
      </c>
      <c r="B102" s="128" t="s">
        <v>285</v>
      </c>
      <c r="C102" s="129" t="s">
        <v>66</v>
      </c>
      <c r="D102" s="130">
        <f t="shared" si="36"/>
        <v>0.13999999999999999</v>
      </c>
      <c r="E102" s="125" t="s">
        <v>189</v>
      </c>
      <c r="F102" s="129">
        <f t="shared" si="32"/>
        <v>1</v>
      </c>
      <c r="G102" s="130">
        <f t="shared" si="33"/>
        <v>0.13999999999999999</v>
      </c>
      <c r="H102" s="178" t="s">
        <v>419</v>
      </c>
    </row>
    <row r="103" spans="1:8" ht="100.5" customHeight="1" x14ac:dyDescent="0.2">
      <c r="A103" s="127" t="s">
        <v>254</v>
      </c>
      <c r="B103" s="128" t="s">
        <v>286</v>
      </c>
      <c r="C103" s="129" t="s">
        <v>66</v>
      </c>
      <c r="D103" s="130">
        <f t="shared" si="36"/>
        <v>0.13999999999999999</v>
      </c>
      <c r="E103" s="125" t="s">
        <v>189</v>
      </c>
      <c r="F103" s="129">
        <f t="shared" si="32"/>
        <v>1</v>
      </c>
      <c r="G103" s="130">
        <f t="shared" si="33"/>
        <v>0.13999999999999999</v>
      </c>
      <c r="H103" s="178" t="s">
        <v>439</v>
      </c>
    </row>
    <row r="104" spans="1:8" ht="228" customHeight="1" x14ac:dyDescent="0.2">
      <c r="A104" s="127" t="s">
        <v>255</v>
      </c>
      <c r="B104" s="128" t="s">
        <v>114</v>
      </c>
      <c r="C104" s="129" t="s">
        <v>66</v>
      </c>
      <c r="D104" s="130">
        <f t="shared" si="36"/>
        <v>0.13999999999999999</v>
      </c>
      <c r="E104" s="125" t="s">
        <v>189</v>
      </c>
      <c r="F104" s="129">
        <f t="shared" si="32"/>
        <v>1</v>
      </c>
      <c r="G104" s="130">
        <f t="shared" si="33"/>
        <v>0.13999999999999999</v>
      </c>
      <c r="H104" s="143" t="s">
        <v>460</v>
      </c>
    </row>
    <row r="105" spans="1:8" ht="141" customHeight="1" thickBot="1" x14ac:dyDescent="0.25">
      <c r="A105" s="116" t="s">
        <v>256</v>
      </c>
      <c r="B105" s="133" t="s">
        <v>108</v>
      </c>
      <c r="C105" s="129" t="s">
        <v>66</v>
      </c>
      <c r="D105" s="134">
        <f t="shared" si="36"/>
        <v>0.13999999999999999</v>
      </c>
      <c r="E105" s="125" t="s">
        <v>189</v>
      </c>
      <c r="F105" s="147">
        <f t="shared" si="32"/>
        <v>1</v>
      </c>
      <c r="G105" s="134">
        <f t="shared" si="33"/>
        <v>0.13999999999999999</v>
      </c>
      <c r="H105" s="183" t="s">
        <v>420</v>
      </c>
    </row>
    <row r="106" spans="1:8" ht="13.5" thickBot="1" x14ac:dyDescent="0.25">
      <c r="A106" s="119"/>
      <c r="B106" s="198" t="s">
        <v>115</v>
      </c>
      <c r="C106" s="199"/>
      <c r="D106" s="200"/>
      <c r="E106" s="153"/>
      <c r="F106" s="154"/>
      <c r="G106" s="154"/>
      <c r="H106" s="189"/>
    </row>
    <row r="107" spans="1:8" ht="26.25" thickBot="1" x14ac:dyDescent="0.25">
      <c r="A107" s="119"/>
      <c r="B107" s="120" t="s">
        <v>115</v>
      </c>
      <c r="C107" s="120" t="s">
        <v>131</v>
      </c>
      <c r="D107" s="120" t="s">
        <v>347</v>
      </c>
      <c r="E107" s="137" t="s">
        <v>6</v>
      </c>
      <c r="F107" s="120" t="s">
        <v>348</v>
      </c>
      <c r="G107" s="120" t="s">
        <v>349</v>
      </c>
      <c r="H107" s="189"/>
    </row>
    <row r="108" spans="1:8" ht="276" customHeight="1" x14ac:dyDescent="0.2">
      <c r="A108" s="138">
        <v>28</v>
      </c>
      <c r="B108" s="122" t="s">
        <v>333</v>
      </c>
      <c r="C108" s="139" t="s">
        <v>67</v>
      </c>
      <c r="D108" s="140">
        <f>$D$2</f>
        <v>0.3</v>
      </c>
      <c r="E108" s="125" t="s">
        <v>189</v>
      </c>
      <c r="F108" s="139">
        <f t="shared" ref="F108:F110" si="37">+IF(E108="SI",1,IF(E108="PARCIALMENTE",0.6,IF(E108="NO",0.2,0)))</f>
        <v>1</v>
      </c>
      <c r="G108" s="141">
        <f t="shared" ref="G108:G110" si="38">D108*F108</f>
        <v>0.3</v>
      </c>
      <c r="H108" s="181" t="s">
        <v>396</v>
      </c>
    </row>
    <row r="109" spans="1:8" ht="116.25" customHeight="1" x14ac:dyDescent="0.2">
      <c r="A109" s="127" t="s">
        <v>334</v>
      </c>
      <c r="B109" s="128" t="s">
        <v>301</v>
      </c>
      <c r="C109" s="129" t="s">
        <v>66</v>
      </c>
      <c r="D109" s="130">
        <f t="shared" ref="D109:D110" si="39">$D$3/2</f>
        <v>0.35</v>
      </c>
      <c r="E109" s="125" t="s">
        <v>189</v>
      </c>
      <c r="F109" s="129">
        <f t="shared" si="37"/>
        <v>1</v>
      </c>
      <c r="G109" s="130">
        <f t="shared" si="38"/>
        <v>0.35</v>
      </c>
      <c r="H109" s="143" t="s">
        <v>397</v>
      </c>
    </row>
    <row r="110" spans="1:8" ht="115.5" customHeight="1" thickBot="1" x14ac:dyDescent="0.25">
      <c r="A110" s="155" t="s">
        <v>335</v>
      </c>
      <c r="B110" s="156" t="s">
        <v>336</v>
      </c>
      <c r="C110" s="129" t="s">
        <v>66</v>
      </c>
      <c r="D110" s="157">
        <f t="shared" si="39"/>
        <v>0.35</v>
      </c>
      <c r="E110" s="125" t="s">
        <v>189</v>
      </c>
      <c r="F110" s="158">
        <f t="shared" si="37"/>
        <v>1</v>
      </c>
      <c r="G110" s="157">
        <f t="shared" si="38"/>
        <v>0.35</v>
      </c>
      <c r="H110" s="183" t="s">
        <v>421</v>
      </c>
    </row>
    <row r="111" spans="1:8" ht="13.5" thickBot="1" x14ac:dyDescent="0.25">
      <c r="A111" s="119"/>
      <c r="B111" s="198" t="s">
        <v>117</v>
      </c>
      <c r="C111" s="199"/>
      <c r="D111" s="200"/>
      <c r="E111" s="153"/>
      <c r="F111" s="154"/>
      <c r="G111" s="154"/>
      <c r="H111" s="189"/>
    </row>
    <row r="112" spans="1:8" ht="26.25" thickBot="1" x14ac:dyDescent="0.25">
      <c r="A112" s="119"/>
      <c r="B112" s="120" t="s">
        <v>117</v>
      </c>
      <c r="C112" s="120" t="s">
        <v>131</v>
      </c>
      <c r="D112" s="120" t="s">
        <v>347</v>
      </c>
      <c r="E112" s="137" t="s">
        <v>6</v>
      </c>
      <c r="F112" s="120" t="s">
        <v>348</v>
      </c>
      <c r="G112" s="120" t="s">
        <v>349</v>
      </c>
      <c r="H112" s="189"/>
    </row>
    <row r="113" spans="1:8" ht="225.75" customHeight="1" x14ac:dyDescent="0.2">
      <c r="A113" s="121">
        <v>29</v>
      </c>
      <c r="B113" s="122" t="s">
        <v>337</v>
      </c>
      <c r="C113" s="139" t="s">
        <v>67</v>
      </c>
      <c r="D113" s="141">
        <f>$D$2</f>
        <v>0.3</v>
      </c>
      <c r="E113" s="125" t="s">
        <v>189</v>
      </c>
      <c r="F113" s="139">
        <f t="shared" ref="F113:F124" si="40">+IF(E113="SI",1,IF(E113="PARCIALMENTE",0.6,IF(E113="NO",0.2,0)))</f>
        <v>1</v>
      </c>
      <c r="G113" s="141">
        <f t="shared" ref="G113:G124" si="41">D113*F113</f>
        <v>0.3</v>
      </c>
      <c r="H113" s="190" t="s">
        <v>379</v>
      </c>
    </row>
    <row r="114" spans="1:8" ht="153" customHeight="1" x14ac:dyDescent="0.2">
      <c r="A114" s="127" t="s">
        <v>257</v>
      </c>
      <c r="B114" s="128" t="s">
        <v>288</v>
      </c>
      <c r="C114" s="129" t="s">
        <v>66</v>
      </c>
      <c r="D114" s="130">
        <f>$D$3</f>
        <v>0.7</v>
      </c>
      <c r="E114" s="125" t="s">
        <v>189</v>
      </c>
      <c r="F114" s="129">
        <f t="shared" si="40"/>
        <v>1</v>
      </c>
      <c r="G114" s="130">
        <f t="shared" si="41"/>
        <v>0.7</v>
      </c>
      <c r="H114" s="143" t="s">
        <v>380</v>
      </c>
    </row>
    <row r="115" spans="1:8" ht="83.25" customHeight="1" x14ac:dyDescent="0.2">
      <c r="A115" s="144">
        <v>30</v>
      </c>
      <c r="B115" s="145" t="s">
        <v>119</v>
      </c>
      <c r="C115" s="129" t="s">
        <v>67</v>
      </c>
      <c r="D115" s="130">
        <f>$D$2</f>
        <v>0.3</v>
      </c>
      <c r="E115" s="125" t="s">
        <v>189</v>
      </c>
      <c r="F115" s="129">
        <f t="shared" si="40"/>
        <v>1</v>
      </c>
      <c r="G115" s="130">
        <f t="shared" si="41"/>
        <v>0.3</v>
      </c>
      <c r="H115" s="178" t="s">
        <v>390</v>
      </c>
    </row>
    <row r="116" spans="1:8" ht="323.25" customHeight="1" x14ac:dyDescent="0.2">
      <c r="A116" s="127" t="s">
        <v>258</v>
      </c>
      <c r="B116" s="128" t="s">
        <v>338</v>
      </c>
      <c r="C116" s="129" t="s">
        <v>66</v>
      </c>
      <c r="D116" s="130">
        <f t="shared" ref="D116:D119" si="42">$D$3/4</f>
        <v>0.17499999999999999</v>
      </c>
      <c r="E116" s="125" t="s">
        <v>189</v>
      </c>
      <c r="F116" s="129">
        <f t="shared" si="40"/>
        <v>1</v>
      </c>
      <c r="G116" s="130">
        <f t="shared" si="41"/>
        <v>0.17499999999999999</v>
      </c>
      <c r="H116" s="143" t="s">
        <v>453</v>
      </c>
    </row>
    <row r="117" spans="1:8" ht="111" customHeight="1" x14ac:dyDescent="0.2">
      <c r="A117" s="127" t="s">
        <v>339</v>
      </c>
      <c r="B117" s="128" t="s">
        <v>121</v>
      </c>
      <c r="C117" s="129" t="s">
        <v>66</v>
      </c>
      <c r="D117" s="130">
        <f t="shared" si="42"/>
        <v>0.17499999999999999</v>
      </c>
      <c r="E117" s="125" t="s">
        <v>189</v>
      </c>
      <c r="F117" s="129">
        <f t="shared" si="40"/>
        <v>1</v>
      </c>
      <c r="G117" s="130">
        <f t="shared" si="41"/>
        <v>0.17499999999999999</v>
      </c>
      <c r="H117" s="178" t="s">
        <v>381</v>
      </c>
    </row>
    <row r="118" spans="1:8" ht="48.75" customHeight="1" x14ac:dyDescent="0.2">
      <c r="A118" s="127" t="s">
        <v>340</v>
      </c>
      <c r="B118" s="128" t="s">
        <v>120</v>
      </c>
      <c r="C118" s="129" t="s">
        <v>66</v>
      </c>
      <c r="D118" s="130">
        <f t="shared" si="42"/>
        <v>0.17499999999999999</v>
      </c>
      <c r="E118" s="125" t="s">
        <v>189</v>
      </c>
      <c r="F118" s="129">
        <f t="shared" si="40"/>
        <v>1</v>
      </c>
      <c r="G118" s="130">
        <f t="shared" si="41"/>
        <v>0.17499999999999999</v>
      </c>
      <c r="H118" s="178" t="s">
        <v>382</v>
      </c>
    </row>
    <row r="119" spans="1:8" ht="96" customHeight="1" thickBot="1" x14ac:dyDescent="0.25">
      <c r="A119" s="116" t="s">
        <v>341</v>
      </c>
      <c r="B119" s="133" t="s">
        <v>261</v>
      </c>
      <c r="C119" s="129" t="s">
        <v>66</v>
      </c>
      <c r="D119" s="134">
        <f t="shared" si="42"/>
        <v>0.17499999999999999</v>
      </c>
      <c r="E119" s="125" t="s">
        <v>189</v>
      </c>
      <c r="F119" s="147">
        <f t="shared" si="40"/>
        <v>1</v>
      </c>
      <c r="G119" s="134">
        <f t="shared" si="41"/>
        <v>0.17499999999999999</v>
      </c>
      <c r="H119" s="183" t="s">
        <v>385</v>
      </c>
    </row>
    <row r="120" spans="1:8" ht="210" customHeight="1" x14ac:dyDescent="0.2">
      <c r="A120" s="148">
        <v>31</v>
      </c>
      <c r="B120" s="149" t="s">
        <v>300</v>
      </c>
      <c r="C120" s="150" t="s">
        <v>67</v>
      </c>
      <c r="D120" s="151">
        <f>$D$2</f>
        <v>0.3</v>
      </c>
      <c r="E120" s="125" t="s">
        <v>189</v>
      </c>
      <c r="F120" s="150">
        <f t="shared" si="40"/>
        <v>1</v>
      </c>
      <c r="G120" s="151">
        <f t="shared" si="41"/>
        <v>0.3</v>
      </c>
      <c r="H120" s="190" t="s">
        <v>414</v>
      </c>
    </row>
    <row r="121" spans="1:8" ht="117.75" customHeight="1" thickBot="1" x14ac:dyDescent="0.25">
      <c r="A121" s="116" t="s">
        <v>259</v>
      </c>
      <c r="B121" s="133" t="s">
        <v>308</v>
      </c>
      <c r="C121" s="147" t="s">
        <v>66</v>
      </c>
      <c r="D121" s="134">
        <f>$D$3</f>
        <v>0.7</v>
      </c>
      <c r="E121" s="159" t="s">
        <v>189</v>
      </c>
      <c r="F121" s="147">
        <f t="shared" si="40"/>
        <v>1</v>
      </c>
      <c r="G121" s="134">
        <f t="shared" si="41"/>
        <v>0.7</v>
      </c>
      <c r="H121" s="183" t="s">
        <v>383</v>
      </c>
    </row>
    <row r="122" spans="1:8" ht="408.75" customHeight="1" x14ac:dyDescent="0.2">
      <c r="A122" s="138">
        <v>32</v>
      </c>
      <c r="B122" s="122" t="s">
        <v>342</v>
      </c>
      <c r="C122" s="139" t="s">
        <v>67</v>
      </c>
      <c r="D122" s="141">
        <f>$D$2</f>
        <v>0.3</v>
      </c>
      <c r="E122" s="152" t="s">
        <v>190</v>
      </c>
      <c r="F122" s="139">
        <f t="shared" si="40"/>
        <v>0.2</v>
      </c>
      <c r="G122" s="141">
        <f t="shared" si="41"/>
        <v>0.06</v>
      </c>
      <c r="H122" s="222" t="s">
        <v>398</v>
      </c>
    </row>
    <row r="123" spans="1:8" ht="84" customHeight="1" x14ac:dyDescent="0.2">
      <c r="A123" s="127" t="s">
        <v>260</v>
      </c>
      <c r="B123" s="128" t="s">
        <v>289</v>
      </c>
      <c r="C123" s="129" t="s">
        <v>66</v>
      </c>
      <c r="D123" s="130">
        <f t="shared" ref="D123:D124" si="43">$D$3/2</f>
        <v>0.35</v>
      </c>
      <c r="E123" s="125" t="s">
        <v>190</v>
      </c>
      <c r="F123" s="129">
        <f t="shared" si="40"/>
        <v>0.2</v>
      </c>
      <c r="G123" s="130">
        <f t="shared" si="41"/>
        <v>6.9999999999999993E-2</v>
      </c>
      <c r="H123" s="222" t="s">
        <v>399</v>
      </c>
    </row>
    <row r="124" spans="1:8" ht="116.25" customHeight="1" thickBot="1" x14ac:dyDescent="0.25">
      <c r="A124" s="116" t="s">
        <v>343</v>
      </c>
      <c r="B124" s="133" t="s">
        <v>290</v>
      </c>
      <c r="C124" s="129" t="s">
        <v>66</v>
      </c>
      <c r="D124" s="134">
        <f t="shared" si="43"/>
        <v>0.35</v>
      </c>
      <c r="E124" s="159" t="s">
        <v>190</v>
      </c>
      <c r="F124" s="147">
        <f t="shared" si="40"/>
        <v>0.2</v>
      </c>
      <c r="G124" s="134">
        <f t="shared" si="41"/>
        <v>6.9999999999999993E-2</v>
      </c>
      <c r="H124" s="222" t="s">
        <v>399</v>
      </c>
    </row>
    <row r="125" spans="1:8" ht="13.5" thickBot="1" x14ac:dyDescent="0.25">
      <c r="A125" s="161"/>
      <c r="B125" s="162"/>
      <c r="C125" s="110"/>
      <c r="D125" s="163">
        <f>SUM(D7:D124)</f>
        <v>32.000000000000036</v>
      </c>
      <c r="E125" s="164" t="s">
        <v>192</v>
      </c>
      <c r="F125" s="165"/>
      <c r="G125" s="163">
        <f>SUM(G7:G124)</f>
        <v>30.612000000000034</v>
      </c>
    </row>
    <row r="126" spans="1:8" x14ac:dyDescent="0.2">
      <c r="A126" s="161"/>
      <c r="B126" s="162"/>
      <c r="C126" s="110"/>
      <c r="D126" s="110"/>
      <c r="E126" s="110"/>
      <c r="F126" s="110"/>
      <c r="G126" s="110"/>
    </row>
    <row r="127" spans="1:8" x14ac:dyDescent="0.2">
      <c r="A127" s="161"/>
      <c r="B127" s="162"/>
      <c r="C127" s="110"/>
      <c r="D127" s="110"/>
      <c r="E127" s="110"/>
      <c r="F127" s="110"/>
      <c r="G127" s="110"/>
    </row>
    <row r="128" spans="1:8" x14ac:dyDescent="0.2">
      <c r="A128" s="209" t="s">
        <v>364</v>
      </c>
      <c r="B128" s="209"/>
      <c r="C128" s="209"/>
      <c r="D128" s="209"/>
      <c r="E128" s="209"/>
      <c r="F128" s="209"/>
      <c r="G128" s="209"/>
    </row>
    <row r="129" spans="1:7" x14ac:dyDescent="0.2">
      <c r="A129" s="161"/>
      <c r="B129" s="162"/>
      <c r="C129" s="110"/>
      <c r="D129" s="110"/>
      <c r="E129" s="110"/>
      <c r="F129" s="110"/>
      <c r="G129" s="110"/>
    </row>
    <row r="130" spans="1:7" x14ac:dyDescent="0.2">
      <c r="A130" s="161"/>
      <c r="B130" s="166" t="s">
        <v>350</v>
      </c>
      <c r="C130" s="211">
        <v>5</v>
      </c>
      <c r="D130" s="211"/>
      <c r="E130" s="211"/>
      <c r="F130" s="165"/>
      <c r="G130" s="110"/>
    </row>
    <row r="131" spans="1:7" x14ac:dyDescent="0.2">
      <c r="A131" s="161"/>
      <c r="B131" s="162" t="s">
        <v>196</v>
      </c>
      <c r="C131" s="212">
        <f>G125/D125</f>
        <v>0.95662499999999995</v>
      </c>
      <c r="D131" s="212"/>
      <c r="E131" s="212"/>
      <c r="F131" s="110"/>
      <c r="G131" s="110"/>
    </row>
    <row r="132" spans="1:7" x14ac:dyDescent="0.2">
      <c r="A132" s="161"/>
      <c r="B132" s="166" t="s">
        <v>197</v>
      </c>
      <c r="C132" s="213">
        <f>+C130*C131</f>
        <v>4.7831250000000001</v>
      </c>
      <c r="D132" s="213"/>
      <c r="E132" s="213"/>
      <c r="F132" s="167"/>
      <c r="G132" s="110"/>
    </row>
    <row r="133" spans="1:7" x14ac:dyDescent="0.2">
      <c r="A133" s="161"/>
      <c r="B133" s="162"/>
      <c r="C133" s="110"/>
      <c r="D133" s="110"/>
      <c r="E133" s="110"/>
      <c r="F133" s="110"/>
      <c r="G133" s="110"/>
    </row>
    <row r="134" spans="1:7" x14ac:dyDescent="0.2">
      <c r="A134" s="161"/>
      <c r="B134" s="162"/>
      <c r="C134" s="110"/>
      <c r="D134" s="110"/>
      <c r="E134" s="110"/>
      <c r="F134" s="110"/>
      <c r="G134" s="110"/>
    </row>
    <row r="135" spans="1:7" ht="27" customHeight="1" x14ac:dyDescent="0.2">
      <c r="A135" s="210" t="s">
        <v>365</v>
      </c>
      <c r="B135" s="210"/>
      <c r="C135" s="210"/>
      <c r="D135" s="210"/>
      <c r="E135" s="210"/>
      <c r="F135" s="210"/>
      <c r="G135" s="210"/>
    </row>
    <row r="136" spans="1:7" x14ac:dyDescent="0.2">
      <c r="A136" s="168"/>
      <c r="B136" s="169"/>
    </row>
    <row r="137" spans="1:7" x14ac:dyDescent="0.2">
      <c r="A137" s="168"/>
      <c r="B137" s="169"/>
    </row>
    <row r="139" spans="1:7" ht="13.5" thickBot="1" x14ac:dyDescent="0.25">
      <c r="B139" s="217"/>
      <c r="C139" s="217"/>
      <c r="E139" s="218"/>
      <c r="F139" s="218"/>
      <c r="G139" s="218"/>
    </row>
    <row r="140" spans="1:7" x14ac:dyDescent="0.2">
      <c r="B140" s="215" t="s">
        <v>363</v>
      </c>
      <c r="C140" s="215"/>
      <c r="E140" s="214" t="s">
        <v>352</v>
      </c>
      <c r="F140" s="214"/>
      <c r="G140" s="214"/>
    </row>
    <row r="141" spans="1:7" x14ac:dyDescent="0.2">
      <c r="B141" s="216" t="s">
        <v>353</v>
      </c>
      <c r="C141" s="216"/>
      <c r="D141" s="172"/>
      <c r="E141" s="208" t="s">
        <v>354</v>
      </c>
      <c r="F141" s="208"/>
      <c r="G141" s="208"/>
    </row>
    <row r="142" spans="1:7" x14ac:dyDescent="0.2">
      <c r="B142" s="173"/>
      <c r="C142" s="208"/>
      <c r="D142" s="208"/>
      <c r="E142" s="208"/>
      <c r="F142" s="208"/>
      <c r="G142" s="208"/>
    </row>
  </sheetData>
  <autoFilter ref="A6:I125"/>
  <mergeCells count="20">
    <mergeCell ref="B106:D106"/>
    <mergeCell ref="B111:D111"/>
    <mergeCell ref="C142:G142"/>
    <mergeCell ref="A128:G128"/>
    <mergeCell ref="A135:G135"/>
    <mergeCell ref="C130:E130"/>
    <mergeCell ref="C131:E131"/>
    <mergeCell ref="C132:E132"/>
    <mergeCell ref="E140:G140"/>
    <mergeCell ref="E141:G141"/>
    <mergeCell ref="B140:C140"/>
    <mergeCell ref="B141:C141"/>
    <mergeCell ref="B139:C139"/>
    <mergeCell ref="E139:G139"/>
    <mergeCell ref="B43:D43"/>
    <mergeCell ref="B2:C2"/>
    <mergeCell ref="B3:C3"/>
    <mergeCell ref="B4:D4"/>
    <mergeCell ref="B5:D5"/>
    <mergeCell ref="B42:D42"/>
  </mergeCells>
  <conditionalFormatting sqref="E7">
    <cfRule type="containsText" dxfId="50" priority="52" operator="containsText" text="NO">
      <formula>NOT(ISERROR(SEARCH("NO",E7)))</formula>
    </cfRule>
    <cfRule type="containsText" dxfId="49" priority="53" operator="containsText" text="PARCIALMENTE">
      <formula>NOT(ISERROR(SEARCH("PARCIALMENTE",E7)))</formula>
    </cfRule>
    <cfRule type="containsText" dxfId="48" priority="54" operator="containsText" text="SI">
      <formula>NOT(ISERROR(SEARCH("SI",E7)))</formula>
    </cfRule>
  </conditionalFormatting>
  <conditionalFormatting sqref="E8:E11">
    <cfRule type="containsText" dxfId="47" priority="49" operator="containsText" text="NO">
      <formula>NOT(ISERROR(SEARCH("NO",E8)))</formula>
    </cfRule>
    <cfRule type="containsText" dxfId="46" priority="50" operator="containsText" text="PARCIALMENTE">
      <formula>NOT(ISERROR(SEARCH("PARCIALMENTE",E8)))</formula>
    </cfRule>
    <cfRule type="containsText" dxfId="45" priority="51" operator="containsText" text="SI">
      <formula>NOT(ISERROR(SEARCH("SI",E8)))</formula>
    </cfRule>
  </conditionalFormatting>
  <conditionalFormatting sqref="E13:E26">
    <cfRule type="containsText" dxfId="44" priority="46" operator="containsText" text="NO">
      <formula>NOT(ISERROR(SEARCH("NO",E13)))</formula>
    </cfRule>
    <cfRule type="containsText" dxfId="43" priority="47" operator="containsText" text="PARCIALMENTE">
      <formula>NOT(ISERROR(SEARCH("PARCIALMENTE",E13)))</formula>
    </cfRule>
    <cfRule type="containsText" dxfId="42" priority="48" operator="containsText" text="SI">
      <formula>NOT(ISERROR(SEARCH("SI",E13)))</formula>
    </cfRule>
  </conditionalFormatting>
  <conditionalFormatting sqref="E27:E41">
    <cfRule type="containsText" dxfId="41" priority="43" operator="containsText" text="NO">
      <formula>NOT(ISERROR(SEARCH("NO",E27)))</formula>
    </cfRule>
    <cfRule type="containsText" dxfId="40" priority="44" operator="containsText" text="PARCIALMENTE">
      <formula>NOT(ISERROR(SEARCH("PARCIALMENTE",E27)))</formula>
    </cfRule>
    <cfRule type="containsText" dxfId="39" priority="45" operator="containsText" text="SI">
      <formula>NOT(ISERROR(SEARCH("SI",E27)))</formula>
    </cfRule>
  </conditionalFormatting>
  <conditionalFormatting sqref="E45:E52">
    <cfRule type="containsText" dxfId="38" priority="40" operator="containsText" text="NO">
      <formula>NOT(ISERROR(SEARCH("NO",E45)))</formula>
    </cfRule>
    <cfRule type="containsText" dxfId="37" priority="41" operator="containsText" text="PARCIALMENTE">
      <formula>NOT(ISERROR(SEARCH("PARCIALMENTE",E45)))</formula>
    </cfRule>
    <cfRule type="containsText" dxfId="36" priority="42" operator="containsText" text="SI">
      <formula>NOT(ISERROR(SEARCH("SI",E45)))</formula>
    </cfRule>
  </conditionalFormatting>
  <conditionalFormatting sqref="E54:E57">
    <cfRule type="containsText" dxfId="35" priority="37" operator="containsText" text="NO">
      <formula>NOT(ISERROR(SEARCH("NO",E54)))</formula>
    </cfRule>
    <cfRule type="containsText" dxfId="34" priority="38" operator="containsText" text="PARCIALMENTE">
      <formula>NOT(ISERROR(SEARCH("PARCIALMENTE",E54)))</formula>
    </cfRule>
    <cfRule type="containsText" dxfId="33" priority="39" operator="containsText" text="SI">
      <formula>NOT(ISERROR(SEARCH("SI",E54)))</formula>
    </cfRule>
  </conditionalFormatting>
  <conditionalFormatting sqref="E59:E73">
    <cfRule type="containsText" dxfId="32" priority="34" operator="containsText" text="NO">
      <formula>NOT(ISERROR(SEARCH("NO",E59)))</formula>
    </cfRule>
    <cfRule type="containsText" dxfId="31" priority="35" operator="containsText" text="PARCIALMENTE">
      <formula>NOT(ISERROR(SEARCH("PARCIALMENTE",E59)))</formula>
    </cfRule>
    <cfRule type="containsText" dxfId="30" priority="36" operator="containsText" text="SI">
      <formula>NOT(ISERROR(SEARCH("SI",E59)))</formula>
    </cfRule>
  </conditionalFormatting>
  <conditionalFormatting sqref="E75:E77">
    <cfRule type="containsText" dxfId="29" priority="31" operator="containsText" text="NO">
      <formula>NOT(ISERROR(SEARCH("NO",E75)))</formula>
    </cfRule>
    <cfRule type="containsText" dxfId="28" priority="32" operator="containsText" text="PARCIALMENTE">
      <formula>NOT(ISERROR(SEARCH("PARCIALMENTE",E75)))</formula>
    </cfRule>
    <cfRule type="containsText" dxfId="27" priority="33" operator="containsText" text="SI">
      <formula>NOT(ISERROR(SEARCH("SI",E75)))</formula>
    </cfRule>
  </conditionalFormatting>
  <conditionalFormatting sqref="E79:E88">
    <cfRule type="containsText" dxfId="26" priority="28" operator="containsText" text="NO">
      <formula>NOT(ISERROR(SEARCH("NO",E79)))</formula>
    </cfRule>
    <cfRule type="containsText" dxfId="25" priority="29" operator="containsText" text="PARCIALMENTE">
      <formula>NOT(ISERROR(SEARCH("PARCIALMENTE",E79)))</formula>
    </cfRule>
    <cfRule type="containsText" dxfId="24" priority="30" operator="containsText" text="SI">
      <formula>NOT(ISERROR(SEARCH("SI",E79)))</formula>
    </cfRule>
  </conditionalFormatting>
  <conditionalFormatting sqref="E90:E99">
    <cfRule type="containsText" dxfId="23" priority="25" operator="containsText" text="NO">
      <formula>NOT(ISERROR(SEARCH("NO",E90)))</formula>
    </cfRule>
    <cfRule type="containsText" dxfId="22" priority="26" operator="containsText" text="PARCIALMENTE">
      <formula>NOT(ISERROR(SEARCH("PARCIALMENTE",E90)))</formula>
    </cfRule>
    <cfRule type="containsText" dxfId="21" priority="27" operator="containsText" text="SI">
      <formula>NOT(ISERROR(SEARCH("SI",E90)))</formula>
    </cfRule>
  </conditionalFormatting>
  <conditionalFormatting sqref="E100:E105">
    <cfRule type="containsText" dxfId="20" priority="22" operator="containsText" text="NO">
      <formula>NOT(ISERROR(SEARCH("NO",E100)))</formula>
    </cfRule>
    <cfRule type="containsText" dxfId="19" priority="23" operator="containsText" text="PARCIALMENTE">
      <formula>NOT(ISERROR(SEARCH("PARCIALMENTE",E100)))</formula>
    </cfRule>
    <cfRule type="containsText" dxfId="18" priority="24" operator="containsText" text="SI">
      <formula>NOT(ISERROR(SEARCH("SI",E100)))</formula>
    </cfRule>
  </conditionalFormatting>
  <conditionalFormatting sqref="E108:E110">
    <cfRule type="containsText" dxfId="17" priority="19" operator="containsText" text="NO">
      <formula>NOT(ISERROR(SEARCH("NO",E108)))</formula>
    </cfRule>
    <cfRule type="containsText" dxfId="16" priority="20" operator="containsText" text="PARCIALMENTE">
      <formula>NOT(ISERROR(SEARCH("PARCIALMENTE",E108)))</formula>
    </cfRule>
    <cfRule type="containsText" dxfId="15" priority="21" operator="containsText" text="SI">
      <formula>NOT(ISERROR(SEARCH("SI",E108)))</formula>
    </cfRule>
  </conditionalFormatting>
  <conditionalFormatting sqref="E113:E124">
    <cfRule type="containsText" dxfId="14" priority="16" operator="containsText" text="NO">
      <formula>NOT(ISERROR(SEARCH("NO",E113)))</formula>
    </cfRule>
    <cfRule type="containsText" dxfId="13" priority="17" operator="containsText" text="PARCIALMENTE">
      <formula>NOT(ISERROR(SEARCH("PARCIALMENTE",E113)))</formula>
    </cfRule>
    <cfRule type="containsText" dxfId="12" priority="18" operator="containsText" text="SI">
      <formula>NOT(ISERROR(SEARCH("SI",E113)))</formula>
    </cfRule>
  </conditionalFormatting>
  <conditionalFormatting sqref="H81">
    <cfRule type="containsText" dxfId="11" priority="10" operator="containsText" text="NO">
      <formula>NOT(ISERROR(SEARCH("NO",H81)))</formula>
    </cfRule>
    <cfRule type="containsText" dxfId="10" priority="11" operator="containsText" text="PARCIALMENTE">
      <formula>NOT(ISERROR(SEARCH("PARCIALMENTE",H81)))</formula>
    </cfRule>
    <cfRule type="containsText" dxfId="9" priority="12" operator="containsText" text="SI">
      <formula>NOT(ISERROR(SEARCH("SI",H81)))</formula>
    </cfRule>
  </conditionalFormatting>
  <conditionalFormatting sqref="H122">
    <cfRule type="containsText" dxfId="8" priority="7" operator="containsText" text="NO">
      <formula>NOT(ISERROR(SEARCH("NO",H122)))</formula>
    </cfRule>
    <cfRule type="containsText" dxfId="7" priority="8" operator="containsText" text="PARCIALMENTE">
      <formula>NOT(ISERROR(SEARCH("PARCIALMENTE",H122)))</formula>
    </cfRule>
    <cfRule type="containsText" dxfId="6" priority="9" operator="containsText" text="SI">
      <formula>NOT(ISERROR(SEARCH("SI",H122)))</formula>
    </cfRule>
  </conditionalFormatting>
  <conditionalFormatting sqref="H124">
    <cfRule type="containsText" dxfId="5" priority="4" operator="containsText" text="NO">
      <formula>NOT(ISERROR(SEARCH("NO",H124)))</formula>
    </cfRule>
    <cfRule type="containsText" dxfId="4" priority="5" operator="containsText" text="PARCIALMENTE">
      <formula>NOT(ISERROR(SEARCH("PARCIALMENTE",H124)))</formula>
    </cfRule>
    <cfRule type="containsText" dxfId="3" priority="6" operator="containsText" text="SI">
      <formula>NOT(ISERROR(SEARCH("SI",H124)))</formula>
    </cfRule>
  </conditionalFormatting>
  <conditionalFormatting sqref="H123">
    <cfRule type="containsText" dxfId="2" priority="1" operator="containsText" text="NO">
      <formula>NOT(ISERROR(SEARCH("NO",H123)))</formula>
    </cfRule>
    <cfRule type="containsText" dxfId="1" priority="2" operator="containsText" text="PARCIALMENTE">
      <formula>NOT(ISERROR(SEARCH("PARCIALMENTE",H123)))</formula>
    </cfRule>
    <cfRule type="containsText" dxfId="0" priority="3" operator="containsText" text="SI">
      <formula>NOT(ISERROR(SEARCH("SI",H123)))</formula>
    </cfRule>
  </conditionalFormatting>
  <dataValidations count="1">
    <dataValidation type="textLength" errorStyle="warning" allowBlank="1" showInputMessage="1" showErrorMessage="1" errorTitle="Supera caracteres" error="Supera el número de caracteres establecido para el campo" promptTitle="Validación Observaciones" prompt="El campo permite entre 0 y 250 caracteres." sqref="H17:H18 H7 H24 H26">
      <formula1>0</formula1>
      <formula2>250</formula2>
    </dataValidation>
  </dataValidations>
  <printOptions horizontalCentered="1"/>
  <pageMargins left="0" right="0" top="0.59055118110236227" bottom="0" header="0.31496062992125984" footer="0.31496062992125984"/>
  <pageSetup scale="57" orientation="portrait" r:id="rId1"/>
  <headerFooter>
    <oddHeader>&amp;C&amp;16EVALUACIÓN DEL SISTEMA DE CONTROL INTERNO CONTABLE VIGENCIA 2019</oddHeader>
    <oddFooter>Página &amp;P</oddFooter>
  </headerFooter>
  <rowBreaks count="8" manualBreakCount="8">
    <brk id="28" max="7" man="1"/>
    <brk id="45" max="7" man="1"/>
    <brk id="57" max="7" man="1"/>
    <brk id="77" max="7" man="1"/>
    <brk id="83" max="7" man="1"/>
    <brk id="91" max="7" man="1"/>
    <brk id="110" max="7" man="1"/>
    <brk id="122"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Hoja3!$A$1:$A$3</xm:f>
          </x14:formula1>
          <xm:sqref>E7:E11 E79:E88 E113:E124 E59:E73 E75:E77 E45:E52 E54:E57 E108:E110 E13:E41 E90:E105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row r="1" spans="1:1" x14ac:dyDescent="0.25">
      <c r="A1" s="195">
        <f>29.09/32</f>
        <v>0.9090625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F5" sqref="F5"/>
    </sheetView>
  </sheetViews>
  <sheetFormatPr baseColWidth="10" defaultRowHeight="15" x14ac:dyDescent="0.25"/>
  <cols>
    <col min="1" max="1" width="14.5703125" bestFit="1" customWidth="1"/>
    <col min="5" max="5" width="14.5703125" bestFit="1" customWidth="1"/>
  </cols>
  <sheetData>
    <row r="1" spans="1:6" ht="15.75" thickBot="1" x14ac:dyDescent="0.3">
      <c r="A1" s="2" t="s">
        <v>189</v>
      </c>
    </row>
    <row r="2" spans="1:6" ht="15.75" thickBot="1" x14ac:dyDescent="0.3">
      <c r="A2" s="2" t="s">
        <v>190</v>
      </c>
      <c r="E2" s="95" t="s">
        <v>199</v>
      </c>
      <c r="F2" s="96" t="s">
        <v>200</v>
      </c>
    </row>
    <row r="3" spans="1:6" x14ac:dyDescent="0.25">
      <c r="A3" s="2" t="s">
        <v>191</v>
      </c>
      <c r="E3" s="93" t="s">
        <v>189</v>
      </c>
      <c r="F3" s="94">
        <v>1</v>
      </c>
    </row>
    <row r="4" spans="1:6" x14ac:dyDescent="0.25">
      <c r="E4" s="89" t="s">
        <v>191</v>
      </c>
      <c r="F4" s="90">
        <v>0.6</v>
      </c>
    </row>
    <row r="5" spans="1:6" ht="15.75" thickBot="1" x14ac:dyDescent="0.3">
      <c r="E5" s="91" t="s">
        <v>190</v>
      </c>
      <c r="F5" s="92">
        <v>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5"/>
  <sheetViews>
    <sheetView workbookViewId="0">
      <selection activeCell="C13" sqref="C13"/>
    </sheetView>
  </sheetViews>
  <sheetFormatPr baseColWidth="10" defaultRowHeight="15" x14ac:dyDescent="0.25"/>
  <cols>
    <col min="3" max="3" width="14.5703125" style="24" bestFit="1" customWidth="1"/>
    <col min="4" max="4" width="7" style="24" bestFit="1" customWidth="1"/>
    <col min="5" max="5" width="4.140625" style="24" customWidth="1"/>
    <col min="6" max="6" width="14.5703125" style="24" bestFit="1" customWidth="1"/>
    <col min="7" max="7" width="7" style="24" customWidth="1"/>
  </cols>
  <sheetData>
    <row r="1" spans="3:9" ht="15.75" thickBot="1" x14ac:dyDescent="0.3">
      <c r="C1" s="219" t="s">
        <v>344</v>
      </c>
      <c r="D1" s="220"/>
      <c r="F1" s="219" t="s">
        <v>345</v>
      </c>
      <c r="G1" s="220"/>
    </row>
    <row r="2" spans="3:9" ht="15.75" thickBot="1" x14ac:dyDescent="0.3">
      <c r="C2" s="102" t="s">
        <v>199</v>
      </c>
      <c r="D2" s="98" t="s">
        <v>200</v>
      </c>
      <c r="F2" s="102" t="s">
        <v>199</v>
      </c>
      <c r="G2" s="98" t="s">
        <v>200</v>
      </c>
    </row>
    <row r="3" spans="3:9" x14ac:dyDescent="0.25">
      <c r="C3" s="103" t="s">
        <v>189</v>
      </c>
      <c r="D3" s="99">
        <v>0.3</v>
      </c>
      <c r="F3" s="103" t="s">
        <v>189</v>
      </c>
      <c r="G3" s="106">
        <v>0.7</v>
      </c>
      <c r="I3">
        <f>+D3+G3</f>
        <v>1</v>
      </c>
    </row>
    <row r="4" spans="3:9" x14ac:dyDescent="0.25">
      <c r="C4" s="104" t="s">
        <v>191</v>
      </c>
      <c r="D4" s="100">
        <v>0.18</v>
      </c>
      <c r="F4" s="104" t="s">
        <v>191</v>
      </c>
      <c r="G4" s="107">
        <v>0.42</v>
      </c>
      <c r="I4">
        <f t="shared" ref="I4:I5" si="0">+D4+G4</f>
        <v>0.6</v>
      </c>
    </row>
    <row r="5" spans="3:9" ht="15.75" thickBot="1" x14ac:dyDescent="0.3">
      <c r="C5" s="105" t="s">
        <v>190</v>
      </c>
      <c r="D5" s="101">
        <v>0.06</v>
      </c>
      <c r="F5" s="105" t="s">
        <v>190</v>
      </c>
      <c r="G5" s="101">
        <v>0.14000000000000001</v>
      </c>
      <c r="I5">
        <f t="shared" si="0"/>
        <v>0.2</v>
      </c>
    </row>
  </sheetData>
  <mergeCells count="2">
    <mergeCell ref="C1:D1"/>
    <mergeCell ref="F1:G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1"/>
  <sheetViews>
    <sheetView workbookViewId="0">
      <selection activeCell="C3" sqref="C3"/>
    </sheetView>
  </sheetViews>
  <sheetFormatPr baseColWidth="10" defaultRowHeight="15" x14ac:dyDescent="0.25"/>
  <sheetData>
    <row r="3" spans="1:4" x14ac:dyDescent="0.25">
      <c r="A3">
        <v>4.6500000000000004</v>
      </c>
      <c r="B3" s="175">
        <f>(A3/A4)-1</f>
        <v>1.5283842794759916E-2</v>
      </c>
      <c r="C3">
        <f>+B3*100</f>
        <v>1.5283842794759916</v>
      </c>
    </row>
    <row r="4" spans="1:4" x14ac:dyDescent="0.25">
      <c r="A4">
        <v>4.58</v>
      </c>
    </row>
    <row r="7" spans="1:4" x14ac:dyDescent="0.25">
      <c r="A7">
        <f>+A3-A4</f>
        <v>7.0000000000000284E-2</v>
      </c>
    </row>
    <row r="8" spans="1:4" x14ac:dyDescent="0.25">
      <c r="A8" s="176">
        <f>+A7/A4</f>
        <v>1.5283842794759887E-2</v>
      </c>
    </row>
    <row r="10" spans="1:4" x14ac:dyDescent="0.25">
      <c r="A10">
        <v>93</v>
      </c>
      <c r="B10">
        <f>(A10/A11)-1</f>
        <v>2.19780219780219E-2</v>
      </c>
      <c r="C10">
        <v>100</v>
      </c>
      <c r="D10">
        <f>+B10*C10</f>
        <v>2.19780219780219</v>
      </c>
    </row>
    <row r="11" spans="1:4" x14ac:dyDescent="0.25">
      <c r="A11">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Hoja1</vt:lpstr>
      <vt:lpstr>Hoja2</vt:lpstr>
      <vt:lpstr>CON CAMBIOS 1</vt:lpstr>
      <vt:lpstr>MATRIZINFORMECUANTITATIVOSCIC</vt:lpstr>
      <vt:lpstr>Hoja6</vt:lpstr>
      <vt:lpstr>Hoja3</vt:lpstr>
      <vt:lpstr>Hoja4</vt:lpstr>
      <vt:lpstr>Hoja5</vt:lpstr>
      <vt:lpstr>MATRIZINFORMECUANTITATIVOSCIC!Área_de_impresión</vt:lpstr>
      <vt:lpstr>No_se_aplica</vt:lpstr>
      <vt:lpstr>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Eduardo Mancipe Saavedra</dc:creator>
  <cp:lastModifiedBy>Johanna</cp:lastModifiedBy>
  <cp:lastPrinted>2020-02-27T22:58:58Z</cp:lastPrinted>
  <dcterms:created xsi:type="dcterms:W3CDTF">2016-02-24T20:32:39Z</dcterms:created>
  <dcterms:modified xsi:type="dcterms:W3CDTF">2022-02-24T20:32:58Z</dcterms:modified>
</cp:coreProperties>
</file>